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9135" tabRatio="621" activeTab="0"/>
  </bookViews>
  <sheets>
    <sheet name="Orçamento" sheetId="1" r:id="rId1"/>
    <sheet name="Cronograma" sheetId="2" r:id="rId2"/>
    <sheet name="Resumo" sheetId="3" r:id="rId3"/>
    <sheet name="Composição" sheetId="4" r:id="rId4"/>
  </sheets>
  <externalReferences>
    <externalReference r:id="rId7"/>
    <externalReference r:id="rId8"/>
  </externalReferences>
  <definedNames>
    <definedName name="_xlnm._FilterDatabase" localSheetId="0" hidden="1">'Orçamento'!$A$13:$J$154</definedName>
    <definedName name="_xlfn.IFERROR" hidden="1">#NAME?</definedName>
    <definedName name="_xlfn_IFERROR">NA()</definedName>
    <definedName name="_xlnm_Print_Area_1">'Orçamento'!$A$1:$I$143</definedName>
    <definedName name="_xlnm_Print_Area_2">#REF!</definedName>
    <definedName name="_xlnm_Print_Area_3">'Resumo'!$A$1:$E$52</definedName>
    <definedName name="_xlnm_Print_Area_4">'Cronograma'!$A$1:$G$49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'Cronograma'!$A$1:$G$56</definedName>
    <definedName name="_xlnm.Print_Area" localSheetId="0">'Orçamento'!$A$1:$I$153</definedName>
    <definedName name="_xlnm.Print_Area" localSheetId="2">'Resumo'!$A$1:$E$52</definedName>
    <definedName name="Excel_BuiltIn__FilterDatabase" localSheetId="0">'Orçamento'!#REF!</definedName>
    <definedName name="Excel_BuiltIn_Print_Area" localSheetId="0">'Orçamento'!$A$1:$I$146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'Orçamento'!$A$13:$I$146</definedName>
    <definedName name="Z_29968698_A86A_456F_9240_BB3FE00129DB__wvu_FilterData" localSheetId="0">'Orçamento'!$A$13:$J$146</definedName>
    <definedName name="Z_30999B9E_2E65_4663_976F_9A54CE05102E__wvu_FilterData" localSheetId="0">'Orçamento'!$A$13:$J$146</definedName>
    <definedName name="Z_30999B9E_2E65_4663_976F_9A54CE05102E__wvu_PrintArea" localSheetId="1">'Cronograma'!$A$1:$G$55</definedName>
    <definedName name="Z_30999B9E_2E65_4663_976F_9A54CE05102E__wvu_PrintArea" localSheetId="0">'Orçamento'!$A$1:$I$154</definedName>
    <definedName name="Z_30999B9E_2E65_4663_976F_9A54CE05102E__wvu_PrintArea" localSheetId="2">'Resumo'!$A$1:$E$52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'Orçamento'!$A$13:$I$143</definedName>
    <definedName name="Z_37FA8F07_9D7A_418D_BC30_0AE0C3739A19__wvu_PrintArea" localSheetId="1">'Cronograma'!$A$1:$G$55</definedName>
    <definedName name="Z_37FA8F07_9D7A_418D_BC30_0AE0C3739A19__wvu_PrintArea" localSheetId="2">'Resumo'!$A$1:$E$52</definedName>
    <definedName name="Z_37FA8F07_9D7A_418D_BC30_0AE0C3739A19__wvu_PrintTitles" localSheetId="2">'Resumo'!$1:$15</definedName>
    <definedName name="Z_3B8348FD_7A00_44FD_ACF5_E6A19592872E_.wvu.Cols" localSheetId="1" hidden="1">'Cronograma'!$G:$G</definedName>
    <definedName name="Z_3B8348FD_7A00_44FD_ACF5_E6A19592872E_.wvu.Cols" localSheetId="0" hidden="1">'Orçamento'!$C:$C</definedName>
    <definedName name="Z_3B8348FD_7A00_44FD_ACF5_E6A19592872E_.wvu.FilterData" localSheetId="0" hidden="1">'Orçamento'!$A$13:$I$146</definedName>
    <definedName name="Z_3B8348FD_7A00_44FD_ACF5_E6A19592872E_.wvu.PrintArea" localSheetId="1" hidden="1">'Cronograma'!$A$1:$G$56</definedName>
    <definedName name="Z_3B8348FD_7A00_44FD_ACF5_E6A19592872E_.wvu.PrintArea" localSheetId="0" hidden="1">'Orçamento'!$A$1:$I$154</definedName>
    <definedName name="Z_3B8348FD_7A00_44FD_ACF5_E6A19592872E_.wvu.PrintArea" localSheetId="2" hidden="1">'Resumo'!$A$1:$E$52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'Orçamento'!$A$13:$I$143</definedName>
    <definedName name="Z_50160325_FDD6_4995_897D_2F4F0C6430EC__wvu_PrintArea" localSheetId="1">'Cronograma'!$A$1:$G$55</definedName>
    <definedName name="Z_50160325_FDD6_4995_897D_2F4F0C6430EC__wvu_PrintArea" localSheetId="0">'Orçamento'!$A$1:$I$154</definedName>
    <definedName name="Z_50160325_FDD6_4995_897D_2F4F0C6430EC__wvu_PrintArea" localSheetId="2">'Resumo'!$A$1:$E$52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'Orçamento'!$A$13:$I$143</definedName>
    <definedName name="Z_65A89EDC_E2EF_4E49_9370_82AFDB881213__wvu_FilterData" localSheetId="0">'Orçamento'!$A$13:$I$143</definedName>
    <definedName name="Z_8EC65F00_94CE_4AAC_901F_0F1A78C19FA2__wvu_FilterData" localSheetId="0">'Orçamento'!$A$13:$I$143</definedName>
    <definedName name="Z_B535EED3_096A_4559_AE37_6359A35C71B4_.wvu.Cols" localSheetId="1" hidden="1">'Cronograma'!$G:$G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'Orçamento'!$A$13:$J$146</definedName>
    <definedName name="Z_B535EED3_096A_4559_AE37_6359A35C71B4_.wvu.PrintArea" localSheetId="1" hidden="1">'Cronograma'!$A$1:$G$56</definedName>
    <definedName name="Z_B535EED3_096A_4559_AE37_6359A35C71B4_.wvu.PrintArea" localSheetId="0" hidden="1">'Orçamento'!$A$1:$I$154</definedName>
    <definedName name="Z_B535EED3_096A_4559_AE37_6359A35C71B4_.wvu.PrintArea" localSheetId="2" hidden="1">'Resumo'!$A$1:$E$52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'Orçamento'!$A$13:$J$146</definedName>
    <definedName name="Z_CE6D2F78_279A_48FF_B90B_4CA40BF0D3DA__wvu_FilterData" localSheetId="0">'Orçamento'!$A$13:$J$146</definedName>
    <definedName name="Z_CE6D2F78_279A_48FF_B90B_4CA40BF0D3DA__wvu_PrintArea" localSheetId="1">'Cronograma'!$A$1:$G$55</definedName>
    <definedName name="Z_CE6D2F78_279A_48FF_B90B_4CA40BF0D3DA__wvu_PrintArea" localSheetId="0">'Orçamento'!$A$1:$I$154</definedName>
    <definedName name="Z_CE6D2F78_279A_48FF_B90B_4CA40BF0D3DA__wvu_PrintArea" localSheetId="2">'Resumo'!$A$1:$E$52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<sst xmlns="http://schemas.openxmlformats.org/spreadsheetml/2006/main" count="528" uniqueCount="285">
  <si>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</si>
  <si>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</si>
  <si>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</si>
  <si>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</si>
  <si>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</si>
  <si>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</si>
  <si>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</si>
  <si>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</si>
  <si>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</si>
  <si>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</si>
  <si>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</si>
  <si>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Preço un. </t>
  </si>
  <si>
    <t xml:space="preserve">% </t>
  </si>
  <si>
    <t>%</t>
  </si>
  <si>
    <t>R$</t>
  </si>
  <si>
    <t>01.01</t>
  </si>
  <si>
    <t>01.01.01</t>
  </si>
  <si>
    <t>02.01</t>
  </si>
  <si>
    <t>02.01.01</t>
  </si>
  <si>
    <t>02.01.02</t>
  </si>
  <si>
    <t>03.01</t>
  </si>
  <si>
    <t>03.01.01</t>
  </si>
  <si>
    <t>03.01.02</t>
  </si>
  <si>
    <t>03.01.03</t>
  </si>
  <si>
    <t>03.01.04</t>
  </si>
  <si>
    <t>04.01</t>
  </si>
  <si>
    <t>04.02</t>
  </si>
  <si>
    <t>04.03</t>
  </si>
  <si>
    <t>04.04</t>
  </si>
  <si>
    <t>05.01</t>
  </si>
  <si>
    <t>05.01.02</t>
  </si>
  <si>
    <t>05.01.04</t>
  </si>
  <si>
    <t>06.01</t>
  </si>
  <si>
    <t>06.01.01</t>
  </si>
  <si>
    <t>06.01.02</t>
  </si>
  <si>
    <t>07.01</t>
  </si>
  <si>
    <t>07.01.01</t>
  </si>
  <si>
    <t>07.01.02</t>
  </si>
  <si>
    <t>08.01</t>
  </si>
  <si>
    <t>un</t>
  </si>
  <si>
    <t>09.01</t>
  </si>
  <si>
    <t>09.01.01</t>
  </si>
  <si>
    <t>09.01.02</t>
  </si>
  <si>
    <t>10.01</t>
  </si>
  <si>
    <t>10.01.01</t>
  </si>
  <si>
    <t>11.01</t>
  </si>
  <si>
    <t>11.01.01</t>
  </si>
  <si>
    <t>11.01.02</t>
  </si>
  <si>
    <t xml:space="preserve">TOTAL GERAL 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</si>
  <si>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</si>
  <si>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</si>
  <si>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</si>
  <si>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</si>
  <si>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</si>
  <si>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</si>
  <si>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</si>
  <si>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</si>
  <si>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M3</t>
  </si>
  <si>
    <t>04.02.020</t>
  </si>
  <si>
    <t>16.02.010</t>
  </si>
  <si>
    <t>04.05</t>
  </si>
  <si>
    <t>04.06</t>
  </si>
  <si>
    <t>07.12.020</t>
  </si>
  <si>
    <t>10.02</t>
  </si>
  <si>
    <t>14.03.040</t>
  </si>
  <si>
    <t>15.20.020</t>
  </si>
  <si>
    <t>15.20.040</t>
  </si>
  <si>
    <t>22.01.010</t>
  </si>
  <si>
    <t>23.20.020</t>
  </si>
  <si>
    <t>24.20.020</t>
  </si>
  <si>
    <t>25.01.530</t>
  </si>
  <si>
    <t>32.06.030</t>
  </si>
  <si>
    <t>41.10.490</t>
  </si>
  <si>
    <t>BDI</t>
  </si>
  <si>
    <t>18.06.142</t>
  </si>
  <si>
    <t>Descrição dos Serviços</t>
  </si>
  <si>
    <t>Preço Total</t>
  </si>
  <si>
    <t>PREÇO TOTAL (sem BDI)</t>
  </si>
  <si>
    <t>PREÇO TOTAL (com BDI)</t>
  </si>
  <si>
    <t xml:space="preserve">TOTAL  GERAL </t>
  </si>
  <si>
    <t>01.01.02</t>
  </si>
  <si>
    <t>44.02.062</t>
  </si>
  <si>
    <t>SERVIÇOS PRELIMINARES</t>
  </si>
  <si>
    <t>ADMINISTRAÇÃO LOCAL</t>
  </si>
  <si>
    <t xml:space="preserve">Obra: </t>
  </si>
  <si>
    <t xml:space="preserve">Endereço : </t>
  </si>
  <si>
    <t xml:space="preserve">Tab.  Ref.: </t>
  </si>
  <si>
    <t>Composição 1</t>
  </si>
  <si>
    <t>Quant.</t>
  </si>
  <si>
    <t>Unid.</t>
  </si>
  <si>
    <t>Valor unit.</t>
  </si>
  <si>
    <t>Valor Total</t>
  </si>
  <si>
    <t>SINAPI</t>
  </si>
  <si>
    <t xml:space="preserve">M3    </t>
  </si>
  <si>
    <t>05.01.01</t>
  </si>
  <si>
    <t>05.01.03</t>
  </si>
  <si>
    <t>06.01.03</t>
  </si>
  <si>
    <t>07.01.03</t>
  </si>
  <si>
    <t>10.01.02</t>
  </si>
  <si>
    <t>10.01.03</t>
  </si>
  <si>
    <t>10.02.01</t>
  </si>
  <si>
    <t>10.02.02</t>
  </si>
  <si>
    <t>10.02.03</t>
  </si>
  <si>
    <t>10.02.04</t>
  </si>
  <si>
    <t>CPOS- 185</t>
  </si>
  <si>
    <t>Sinapi-Fev/22</t>
  </si>
  <si>
    <t>SINAPI - (Fev/22) / CPOS - 185 / FDE - (Jan/22) /SIURB - (Jul/21)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</si>
  <si>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</si>
  <si>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 xml:space="preserve">                                                                                                                                                                                                            </t>
  </si>
  <si>
    <t>ALVENARIA</t>
  </si>
  <si>
    <t>08.01.01</t>
  </si>
  <si>
    <t>08.01.02</t>
  </si>
  <si>
    <t>08.01.03</t>
  </si>
  <si>
    <t>08.01.04</t>
  </si>
  <si>
    <t>RECUPERAÇÃO DE IMÓVEIS</t>
  </si>
  <si>
    <t>REFORMA / RECUPERAÇÃO</t>
  </si>
  <si>
    <t>Rua Arnaldo Cordeiro das Neves, nº 05 e nº 25, Itapevi - SP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</si>
  <si>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</si>
  <si>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</si>
  <si>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</si>
  <si>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</si>
  <si>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</si>
  <si>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</si>
  <si>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</si>
  <si>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</si>
  <si>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</si>
  <si>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02.01.12</t>
  </si>
  <si>
    <t>RECOMPOSIÇÃO DO ATERRO EM SOLO COMPACTADO E INJEÇÃO DE NATA DE CONCRETO</t>
  </si>
  <si>
    <t>04.01.01</t>
  </si>
  <si>
    <t>04.01.02</t>
  </si>
  <si>
    <t>04.01.03</t>
  </si>
  <si>
    <t>MURO DE FECHAMENTO E DIVISA</t>
  </si>
  <si>
    <t>05.01.05</t>
  </si>
  <si>
    <t>05.01.06</t>
  </si>
  <si>
    <t>05.01.07</t>
  </si>
  <si>
    <t>05.01.08</t>
  </si>
  <si>
    <t>05.01.09</t>
  </si>
  <si>
    <t>05.01.10</t>
  </si>
  <si>
    <t>05.01.11</t>
  </si>
  <si>
    <t>05.01.12</t>
  </si>
  <si>
    <t>VIGA BALDRAME</t>
  </si>
  <si>
    <t>PILARETE</t>
  </si>
  <si>
    <t xml:space="preserve">ENTRADA  </t>
  </si>
  <si>
    <t>INSTALAÇÕES HIDROSSANITÁRIAS</t>
  </si>
  <si>
    <t>04.02.01</t>
  </si>
  <si>
    <t>04.02.02</t>
  </si>
  <si>
    <t>04.02.03</t>
  </si>
  <si>
    <t>04.02.04</t>
  </si>
  <si>
    <t>04.03.01</t>
  </si>
  <si>
    <t>04.03.02</t>
  </si>
  <si>
    <t>04.03.03</t>
  </si>
  <si>
    <t>04.03.04</t>
  </si>
  <si>
    <t>04.04.01</t>
  </si>
  <si>
    <t>04.04.02</t>
  </si>
  <si>
    <t>04.04.03</t>
  </si>
  <si>
    <t>04.04.04</t>
  </si>
  <si>
    <t>04.04.05</t>
  </si>
  <si>
    <t>04.05.01</t>
  </si>
  <si>
    <t>04.05.02</t>
  </si>
  <si>
    <t>04.05.03</t>
  </si>
  <si>
    <t>04.06.01</t>
  </si>
  <si>
    <t>04.06.02</t>
  </si>
  <si>
    <t>04.06.03</t>
  </si>
  <si>
    <t>ÁREAS COMUNS E CHURRASQUEIRA</t>
  </si>
  <si>
    <t>RECUPERAÇÃO DAS TRINCAS E FISSURAS</t>
  </si>
  <si>
    <t>07.01.04</t>
  </si>
  <si>
    <t>07.01.05</t>
  </si>
  <si>
    <t>07.01.06</t>
  </si>
  <si>
    <t>07.01.07</t>
  </si>
  <si>
    <t>07.01.08</t>
  </si>
  <si>
    <t>07.01.09</t>
  </si>
  <si>
    <t>07.01.10</t>
  </si>
  <si>
    <t>07.01.11</t>
  </si>
  <si>
    <t>07.01.12</t>
  </si>
  <si>
    <t>07.01.13</t>
  </si>
  <si>
    <t>07.01.14</t>
  </si>
  <si>
    <t>INSTALAÇÕES DIVERSAS E ACABAMENTO GERAL</t>
  </si>
  <si>
    <t>SERVIÇOS PRELIMINARES - EDIFICAÇÃO Nº05</t>
  </si>
  <si>
    <t>RECOMPOSIÇÃO DO ATERRO EM SOLO COMPACTADO E INJEÇÃO DE NATA DE CONCRETO -- EDIFICAÇÃO Nº05</t>
  </si>
  <si>
    <t>MURO DE FECHAMENTO E DIVISA - EDIFICAÇÃO Nº05</t>
  </si>
  <si>
    <t>ÁREAS COMUNS E CHURRASQUEIRA - EDIFICAÇÃO Nº05</t>
  </si>
  <si>
    <t>INSTALAÇÕES DIVERSAS E ACABAMENTO GERAL - EDIFICAÇÃO Nº05</t>
  </si>
  <si>
    <t>03.01.05</t>
  </si>
  <si>
    <t>RECUPERAÇÃO DAS TRINCAS E FISSURAS - EDIFICAÇÃO Nº05</t>
  </si>
  <si>
    <t>SERVIÇOS PRELIMINARES - EDIFICAÇÃO Nº25</t>
  </si>
  <si>
    <t>INJEÇÃO DE NATA DE CIMENTO - EDIFICAÇÃO Nº25</t>
  </si>
  <si>
    <t xml:space="preserve">INJEÇÃO DE NATA DE CIMENTO </t>
  </si>
  <si>
    <t>MURO DE FECHAMENTO DE DIVISA - EDIFICAÇÃO Nº25</t>
  </si>
  <si>
    <t xml:space="preserve">MURO DE FECHAMENTO DE DIVISA </t>
  </si>
  <si>
    <t>11.01.03</t>
  </si>
  <si>
    <t>10.03</t>
  </si>
  <si>
    <t>10.03.01</t>
  </si>
  <si>
    <t>10.03.02</t>
  </si>
  <si>
    <t>10.03.03</t>
  </si>
  <si>
    <t>10.03.04</t>
  </si>
  <si>
    <t>10.04</t>
  </si>
  <si>
    <t>10.04.01</t>
  </si>
  <si>
    <t>10.04.02</t>
  </si>
  <si>
    <t>10.04.03</t>
  </si>
  <si>
    <t>10.04.04</t>
  </si>
  <si>
    <t>10.04.05</t>
  </si>
  <si>
    <t>10.05</t>
  </si>
  <si>
    <t>10.05.01</t>
  </si>
  <si>
    <t>10.05.02</t>
  </si>
  <si>
    <t>10.05.03</t>
  </si>
  <si>
    <t>RECUPERAÇÃO DAS TRINCAS E FUSSURAS - EDIFICAÇÃO Nº25</t>
  </si>
  <si>
    <t>RECUPERAÇÃO DE TRINCAS E FISSURAS</t>
  </si>
  <si>
    <t>101200.</t>
  </si>
  <si>
    <t>ATERRO COMPACTADO (ESPALHAMENTO E COMPACTAÇÃO DE MATERIAL DE 1ª CATEGORIA)</t>
  </si>
  <si>
    <t>m³</t>
  </si>
  <si>
    <t>Espalhamento De Material Com Trator De Esteiras. Af_11/2019</t>
  </si>
  <si>
    <t>Execução E Compactação De Aterro Com Solo Predominantemente Argiloso - Exclusive Solo, Escavação, Carga E Transporte. Af_11/2019</t>
  </si>
  <si>
    <t>Argila Ou Barro Para Aterro/Reaterro (Com Transporte Ate 10 Km)</t>
  </si>
  <si>
    <t>Engenheiro Civil De Obra Pleno Com Encargos Complementares</t>
  </si>
  <si>
    <t>mes</t>
  </si>
  <si>
    <t>Encarregado Geral De Obras Com Encargos Complementares</t>
  </si>
  <si>
    <t>Siurb-Infra-Jul21</t>
  </si>
  <si>
    <t>Execução E Material Para Escoramento</t>
  </si>
  <si>
    <t>m</t>
  </si>
  <si>
    <t>Demolição De Alvenaria Para Qualquer Tipo De Bloco, De Forma Mecanizada, Sem Reaproveitamento. Af_12/2017</t>
  </si>
  <si>
    <t>m3</t>
  </si>
  <si>
    <t>Retirada E Recolocação De  Telha Cerâmica De Encaixe, Com Até Duas Águas, Incluso Içamento. Af_07/2019</t>
  </si>
  <si>
    <t>m2</t>
  </si>
  <si>
    <t>Retirada De Peças Lineares Em Madeira Com Seção Até 60 Cm²</t>
  </si>
  <si>
    <t>Recolocação De Peças Lineares Em Madeira Com Seção Até 60 Cm²</t>
  </si>
  <si>
    <t>Recolocação De Esquadrias Metálicas</t>
  </si>
  <si>
    <t>Recolocação De Batentes De Madeira</t>
  </si>
  <si>
    <t>Escavação Mecanizada De Vala Com Prof. Maior Que 1,5 M Até 3,0 M (Média Montante E Jusante/Uma Composição Por Trecho), Escavadeira (0,8 M3), Largura Até 1,5 M, Em Solo De 1A Categoria, Em Locais Com Alto Nível De Interferência. Af_02/2021</t>
  </si>
  <si>
    <t>Regularização E Compactação De Subleito De Solo  Predominantemente Argiloso. Af_11/2019</t>
  </si>
  <si>
    <t>Siurb-Edif-Jul21</t>
  </si>
  <si>
    <t>Carga Manual E Remoção De Entulho, Inclusive Transporte Até 1 Km</t>
  </si>
  <si>
    <t>Remoção De Entulho Com Caçamba Metálica, Inclusive Carga Manual E Descarga Em Bota-Fora</t>
  </si>
  <si>
    <t>Compactação De Aterro Mecanizado Mínimo De 95% Pn, Sem Fornecimento De Solo Em Campo Aberto</t>
  </si>
  <si>
    <t xml:space="preserve"> </t>
  </si>
  <si>
    <t>Calda De Cimento Para Injeção - Fornecimento, Preparo E Aplicação</t>
  </si>
  <si>
    <t>l</t>
  </si>
  <si>
    <t>Perfuração Em Solos Ou Rochas Decompostas Ax</t>
  </si>
  <si>
    <t>Estaca Escavada Mecanicamente, Sem Fluido Estabilizante, Com 25Cm De Diâmetro, Concreto Lançado Por Caminhão Betoneira (Exclusive Mobilização E Desmobilização). Af_01/2020</t>
  </si>
  <si>
    <t>Armação De Bloco, Viga Baldrame Ou Sapata Utilizando Aço Ca-50 De 6,3 Mm - Montagem. Af_06/2017</t>
  </si>
  <si>
    <t>kg</t>
  </si>
  <si>
    <t>Armação De Bloco, Viga Baldrame Ou Sapata Utilizando Aço Ca-50 De 10 Mm - Montagem. Af_06/2017</t>
  </si>
  <si>
    <t>Fabricação, Montagem E Desmontagem De Fôrma Para Viga Baldrame, Em Madeira Serrada, E=25 Mm, 1 Utilização. Af_06/2017</t>
  </si>
  <si>
    <t>Armação De Bloco, Viga Baldrame Ou Sapata Utilizando Aço Ca-50 De 8 Mm - Montagem. Af_06/2017</t>
  </si>
  <si>
    <t>Concretagem De Vigas E Lajes, Fck=25 Mpa, Para Lajes Premoldadas Com Uso De Bomba - Lançamento, Adensamento E Acabamento. Af_02/2022</t>
  </si>
  <si>
    <t>Concretagem De Pilares, Fck = 25 Mpa, Com Uso De Bomba - Lançamento, Adensamento E Acabamento. Af_02/2022</t>
  </si>
  <si>
    <t>Alvenaria De Vedação De Blocos Vazados De Concreto De 9X19X39 Cm (Espessura 9 Cm) E Argamassa De Assentamento Com Preparo Manual. Af_12/2021</t>
  </si>
  <si>
    <t>Chapisco Aplicado Em Alvenaria (Sem Presença De Vãos) E Estruturas De Concreto De Fachada, Com Colher De Pedreiro.  Argamassa Traço 1:3 Com Preparo Manual. Af_06/2014</t>
  </si>
  <si>
    <t>Emboço Ou Massa Única Em Argamassa Traço 1:2:8, Preparo Manual, Aplicada Manualmente Em Panos Cegos De Fachada (Sem Presença De Vãos), Espessura De 25 Mm. Af_06/2014</t>
  </si>
  <si>
    <t>Massa Única, Para Recebimento De Pintura, Em Argamassa Traço 1:2:8, Preparo Manual, Aplicada Manualmente Em Faces Internas De Paredes, Espessura De 20Mm, Com Execução De Taliscas. Af_06/2014</t>
  </si>
  <si>
    <t>Aplicação Manual De Pintura Com Tinta Látex Acrílica Em Paredes, Duas Demãos. Af_06/2014</t>
  </si>
  <si>
    <t>Entrada De Energia Elétrica, Aérea, Bifásica, Com Caixa De Embutir, Cabo De 35 Mm2 E Disjuntor Din 50A (Não Incluso O Poste De Concreto). Af_07/2020_P</t>
  </si>
  <si>
    <t>Poste Telecônico Reto Em Aço Sae 1010/1020 Galvanizado A Fogo, Com Base, Altura De 7,00 M</t>
  </si>
  <si>
    <t>Kit Cavalete Para Medição De Água - Entrada Principal, Em Pvc Soldável Dn 25 (¾")   Fornecimento E Instalação (Exclusive Hidrômetro). Af_11/2016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</si>
  <si>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</si>
  <si>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</si>
  <si>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</si>
  <si>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Lavatório Louça Branca Com Coluna, *44 X 35,5* Cm, Padrão Popular - Fornecimento E Instalação. Af_01/2020</t>
  </si>
  <si>
    <t>Vaso Sanitário Sifonado Com Caixa Acoplada Louça Branca, Incluso Engate Flexível Em Plástico Branco, 1/2  X 40Cm - Fornecimento E Instalação. Af_01/2020</t>
  </si>
  <si>
    <t>Torneira Cromada De Mesa, 1/2 Ou 3/4, Para Lavatório, Padrão Médio - Fornecimento E Instalação. Af_01/2020</t>
  </si>
  <si>
    <t>Grelha De Ferro Fundido Simples Com Requadro, 200 X 1000 Mm, Assentada Com Argamassa 1 : 3 Cimento: Areia - Fornecimento E Instalação. Af_08/2021</t>
  </si>
  <si>
    <t>Alvenaria De Elevação De 1/2 Tijolo Laminado</t>
  </si>
  <si>
    <t>Caixilho Em Alumínio Anodizado De Correr, Sob Medida - Bronze/Preto</t>
  </si>
  <si>
    <t>Forro Em Tábuas Aparelhadas Macho E Fêmea De Pinus</t>
  </si>
  <si>
    <t>Lã De Vidro E/Ou Lã De Rocha Com Espessura De 2´</t>
  </si>
  <si>
    <t>Azulejos, Juntas Amarração Ou A Prumo - Assentes Com Argamassa Comum</t>
  </si>
  <si>
    <t>Fornecimento De Peças Diversas Para Estrutura Em Madeira</t>
  </si>
  <si>
    <t>Limpeza De Superfície Com Jato De Alta Pressão. Af_04/2019</t>
  </si>
  <si>
    <t>Mastique Elástico A Base De Silicone</t>
  </si>
  <si>
    <t>dm3</t>
  </si>
  <si>
    <t>Placa Cerâmica Esmaltada Antiderrapante Pei-5 Para Área Interna Com Saída Para O Exterior, Grupo De Absorção Biia, Resistência Química A, Assentado Com Argamassa Colante Industrializada</t>
  </si>
  <si>
    <t>Calha Em Chapa De Aço Galvanizado Número 24, Desenvolvimento De 33 Cm, Incluso Transporte Vertical. Af_07/2019</t>
  </si>
  <si>
    <t>Rufo Em Chapa De Aço Galvanizado Número 24, Corte De 25 Cm, Incluso Transporte Vertical. Af_07/2019</t>
  </si>
  <si>
    <t>Tampo/Bancada Em Granito, Com Frontão, Espessura De 2 Cm, Acabamento Polido</t>
  </si>
  <si>
    <t>Tubo De Pvc Corrugado De Dupla Parede Para Rede Coletora De Esgoto, Dn 200 Mm, Junta Elástica - Fornecimento E Assentamento. Af_01/2021</t>
  </si>
  <si>
    <t>Compressor De Ar Rebocável, Vazão 748 Pcm, Pressão Efetiva De Trabalho 102 Psi, Motor Diesel, Potência 210 Cv - Juros. Af_06/2015</t>
  </si>
  <si>
    <t>h</t>
  </si>
  <si>
    <t>Verniz A Base De Poliuretano Tipo "Marítimo" - Esquadrias E Peças De Marcenaria</t>
  </si>
  <si>
    <t>Fabricação E Instalação De Estrutura Pontaletada De Madeira Não Aparelhada Para Telhados Com Até 2 Águas E Para Telha Cerâmica Ou De Concreto, Incluso Transporte Vertical. Af_12/2015</t>
  </si>
  <si>
    <t>Pm.12 - Porta Lisa Comum/ Encabeçada - 82X210Cm</t>
  </si>
  <si>
    <t>Pp.15/19 - Portão Em Ferro Perfilado Com Chapa, 1 Folha</t>
  </si>
  <si>
    <t>Esmalte Sintético - Esquadrias E Peças De Serralheria</t>
  </si>
  <si>
    <t>Telha De Barro Tipo Italiana</t>
  </si>
  <si>
    <t>Cerca Com Mourões De Madeira, 7,5X7,5 Cm, Espaçamento De 2,5 M, Altura Livre De 2 M, Cravados 0,5 M, Com 4 Fios De Arame Farpado Nº 14 Classe 250 - Fornecimento E Instalação. Af_05/2020</t>
  </si>
  <si>
    <t>1,XXXX</t>
  </si>
  <si>
    <t xml:space="preserve">TOTAL GERAL COM BDI 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</si>
</sst>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&quot; R$ &quot;* #,##0.00\ ;&quot; R$ &quot;* \(#,##0.00\);&quot; R$ &quot;* \-#\ ;@\ "/>
    <numFmt numFmtId="172" formatCode="_-* #,##0.00_-;\-* #,##0.00_-;_-* \-??_-;_-@_-"/>
    <numFmt numFmtId="173" formatCode="&quot;R$ &quot;#,##0.00"/>
    <numFmt numFmtId="174" formatCode="00\-00\-00"/>
    <numFmt numFmtId="175" formatCode="&quot;Mês&quot;\ ##"/>
    <numFmt numFmtId="176" formatCode="#,##0.0000"/>
    <numFmt numFmtId="177" formatCode="_-* #,##0.0000_-;\-* #,##0.0000_-;_-* &quot;-&quot;??_-;_-@_-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00.00.00"/>
    <numFmt numFmtId="184" formatCode="#,##0.00\ &quot;m2&quot;"/>
    <numFmt numFmtId="185" formatCode="&quot;R$ &quot;* #,##0.00\ &quot;/&quot;\ &quot;m2&quot;"/>
    <numFmt numFmtId="186" formatCode="0.000"/>
    <numFmt numFmtId="187" formatCode="0.00_)"/>
    <numFmt numFmtId="188" formatCode="_-&quot;R$ &quot;* #,##0.00_-;&quot;-R$ &quot;* #,##0.00_-;_-&quot;R$ &quot;* \-??_-;_-@_-"/>
    <numFmt numFmtId="189" formatCode="&quot; R$ &quot;* #,##0.00\ &quot;/ m2&quot;"/>
    <numFmt numFmtId="190" formatCode="#,##0.000"/>
    <numFmt numFmtId="191" formatCode="_-* #,##0.0000_-;\-* #,##0.0000_-;_-* &quot;-&quot;????_-;_-@_-"/>
    <numFmt numFmtId="192" formatCode="[$-416]dddd\,\ d&quot; de &quot;mmmm&quot; de &quot;yyyy"/>
    <numFmt numFmtId="193" formatCode="#,##0.0"/>
    <numFmt numFmtId="194" formatCode="#,##0.00000"/>
    <numFmt numFmtId="195" formatCode="#,##0.000000"/>
    <numFmt numFmtId="196" formatCode="#,##0.0000000"/>
    <numFmt numFmtId="197" formatCode="0.00000"/>
    <numFmt numFmtId="198" formatCode="0.000000"/>
    <numFmt numFmtId="199" formatCode="0.000%"/>
  </numFmts>
  <fonts count="74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 applyNumberFormat="0">
      <alignment/>
      <protection/>
    </xf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4" fontId="21" fillId="0" borderId="0" applyFont="0" applyFill="0" applyBorder="0" applyAlignment="0" applyProtection="0"/>
    <xf numFmtId="166" fontId="0" fillId="0" borderId="0">
      <alignment/>
      <protection/>
    </xf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21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5" fontId="21" fillId="0" borderId="0" applyFont="0" applyFill="0" applyBorder="0" applyAlignment="0" applyProtection="0"/>
    <xf numFmtId="165" fontId="0" fillId="0" borderId="0" applyFill="0" applyBorder="0" applyAlignment="0" applyProtection="0"/>
    <xf numFmtId="0" fontId="1" fillId="0" borderId="6">
      <alignment horizontal="left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59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49" fontId="0" fillId="0" borderId="11" xfId="45" applyNumberFormat="1" applyFont="1" applyFill="1" applyBorder="1" applyAlignment="1" applyProtection="1">
      <alignment horizontal="center" vertical="center"/>
      <protection hidden="1"/>
    </xf>
    <xf numFmtId="166" fontId="0" fillId="0" borderId="11" xfId="49" applyFont="1" applyFill="1" applyBorder="1" applyAlignment="1" applyProtection="1">
      <alignment horizontal="right" vertical="center"/>
      <protection hidden="1"/>
    </xf>
    <xf numFmtId="166" fontId="0" fillId="0" borderId="12" xfId="49" applyFont="1" applyFill="1" applyBorder="1" applyAlignment="1" applyProtection="1">
      <alignment horizontal="right" vertical="center"/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hidden="1"/>
    </xf>
    <xf numFmtId="49" fontId="0" fillId="0" borderId="13" xfId="45" applyNumberFormat="1" applyFont="1" applyFill="1" applyBorder="1" applyAlignment="1" applyProtection="1">
      <alignment horizontal="center" vertical="center"/>
      <protection hidden="1"/>
    </xf>
    <xf numFmtId="49" fontId="68" fillId="34" borderId="14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11" fillId="0" borderId="0" xfId="45" applyFont="1" applyFill="1" applyBorder="1" applyAlignment="1" applyProtection="1">
      <alignment vertical="center"/>
      <protection locked="0"/>
    </xf>
    <xf numFmtId="2" fontId="1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69" fillId="0" borderId="0" xfId="45" applyFont="1" applyFill="1" applyBorder="1" applyAlignment="1" applyProtection="1">
      <alignment vertical="center"/>
      <protection locked="0"/>
    </xf>
    <xf numFmtId="166" fontId="0" fillId="0" borderId="15" xfId="49" applyFont="1" applyFill="1" applyBorder="1" applyAlignment="1" applyProtection="1">
      <alignment horizontal="right" vertical="center"/>
      <protection hidden="1"/>
    </xf>
    <xf numFmtId="166" fontId="0" fillId="0" borderId="16" xfId="49" applyFont="1" applyFill="1" applyBorder="1" applyAlignment="1" applyProtection="1">
      <alignment horizontal="right" vertical="center"/>
      <protection hidden="1"/>
    </xf>
    <xf numFmtId="0" fontId="0" fillId="0" borderId="12" xfId="45" applyNumberFormat="1" applyFont="1" applyFill="1" applyBorder="1" applyAlignment="1" applyProtection="1">
      <alignment horizontal="center" vertical="center"/>
      <protection hidden="1"/>
    </xf>
    <xf numFmtId="0" fontId="20" fillId="35" borderId="17" xfId="45" applyFont="1" applyFill="1" applyBorder="1" applyAlignment="1" applyProtection="1">
      <alignment horizontal="center" vertical="center"/>
      <protection locked="0"/>
    </xf>
    <xf numFmtId="168" fontId="5" fillId="35" borderId="18" xfId="45" applyNumberFormat="1" applyFont="1" applyFill="1" applyBorder="1" applyAlignment="1" applyProtection="1">
      <alignment vertical="center"/>
      <protection locked="0"/>
    </xf>
    <xf numFmtId="0" fontId="0" fillId="0" borderId="19" xfId="45" applyNumberFormat="1" applyFont="1" applyFill="1" applyBorder="1" applyAlignment="1" applyProtection="1">
      <alignment horizontal="center" vertical="center"/>
      <protection hidden="1"/>
    </xf>
    <xf numFmtId="0" fontId="0" fillId="36" borderId="15" xfId="45" applyNumberFormat="1" applyFont="1" applyFill="1" applyBorder="1" applyAlignment="1" applyProtection="1">
      <alignment horizontal="center" vertical="center"/>
      <protection hidden="1"/>
    </xf>
    <xf numFmtId="10" fontId="11" fillId="37" borderId="0" xfId="45" applyNumberFormat="1" applyFont="1" applyFill="1" applyBorder="1" applyAlignment="1" applyProtection="1">
      <alignment horizontal="left" vertical="center"/>
      <protection locked="0"/>
    </xf>
    <xf numFmtId="0" fontId="0" fillId="36" borderId="16" xfId="45" applyNumberFormat="1" applyFont="1" applyFill="1" applyBorder="1" applyAlignment="1" applyProtection="1">
      <alignment horizontal="center" vertical="center"/>
      <protection hidden="1"/>
    </xf>
    <xf numFmtId="0" fontId="0" fillId="0" borderId="11" xfId="45" applyNumberFormat="1" applyFont="1" applyFill="1" applyBorder="1" applyAlignment="1" applyProtection="1">
      <alignment horizontal="center" vertical="center"/>
      <protection hidden="1"/>
    </xf>
    <xf numFmtId="49" fontId="0" fillId="0" borderId="17" xfId="45" applyNumberFormat="1" applyFont="1" applyFill="1" applyBorder="1" applyAlignment="1" applyProtection="1">
      <alignment horizontal="center" vertical="center"/>
      <protection hidden="1"/>
    </xf>
    <xf numFmtId="166" fontId="0" fillId="0" borderId="20" xfId="49" applyFont="1" applyFill="1" applyBorder="1" applyAlignment="1" applyProtection="1">
      <alignment horizontal="right" vertical="center"/>
      <protection hidden="1"/>
    </xf>
    <xf numFmtId="0" fontId="0" fillId="0" borderId="20" xfId="45" applyNumberFormat="1" applyFont="1" applyFill="1" applyBorder="1" applyAlignment="1" applyProtection="1">
      <alignment horizontal="center" vertical="center"/>
      <protection hidden="1"/>
    </xf>
    <xf numFmtId="166" fontId="0" fillId="0" borderId="19" xfId="49" applyFont="1" applyFill="1" applyBorder="1" applyAlignment="1" applyProtection="1">
      <alignment horizontal="right" vertical="center"/>
      <protection hidden="1"/>
    </xf>
    <xf numFmtId="0" fontId="0" fillId="0" borderId="21" xfId="45" applyNumberFormat="1" applyFont="1" applyFill="1" applyBorder="1" applyAlignment="1" applyProtection="1">
      <alignment horizontal="center" vertical="center"/>
      <protection hidden="1"/>
    </xf>
    <xf numFmtId="0" fontId="0" fillId="0" borderId="15" xfId="45" applyNumberFormat="1" applyFont="1" applyFill="1" applyBorder="1" applyAlignment="1" applyProtection="1">
      <alignment horizontal="center" vertical="center"/>
      <protection hidden="1"/>
    </xf>
    <xf numFmtId="0" fontId="0" fillId="0" borderId="22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45" applyFont="1" applyBorder="1" applyAlignment="1" applyProtection="1">
      <alignment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0" fillId="0" borderId="23" xfId="45" applyFont="1" applyBorder="1" applyAlignment="1" applyProtection="1">
      <alignment horizontal="center" vertical="center"/>
      <protection locked="0"/>
    </xf>
    <xf numFmtId="0" fontId="3" fillId="0" borderId="23" xfId="45" applyFont="1" applyBorder="1" applyAlignment="1" applyProtection="1">
      <alignment vertical="center"/>
      <protection locked="0"/>
    </xf>
    <xf numFmtId="0" fontId="3" fillId="0" borderId="23" xfId="45" applyFont="1" applyBorder="1" applyAlignment="1" applyProtection="1">
      <alignment horizontal="center" vertical="center"/>
      <protection locked="0"/>
    </xf>
    <xf numFmtId="4" fontId="3" fillId="0" borderId="23" xfId="45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4" fontId="0" fillId="0" borderId="0" xfId="82" applyNumberFormat="1" applyBorder="1" applyAlignment="1" applyProtection="1">
      <alignment horizontal="center"/>
      <protection locked="0"/>
    </xf>
    <xf numFmtId="4" fontId="0" fillId="0" borderId="24" xfId="82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10" fontId="0" fillId="0" borderId="0" xfId="45" applyNumberFormat="1" applyBorder="1" applyAlignment="1" applyProtection="1">
      <alignment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25" xfId="45" applyFont="1" applyBorder="1" applyAlignment="1" applyProtection="1">
      <alignment horizontal="left" vertical="center" wrapText="1"/>
      <protection hidden="1"/>
    </xf>
    <xf numFmtId="0" fontId="4" fillId="0" borderId="26" xfId="45" applyFont="1" applyBorder="1" applyAlignment="1" applyProtection="1">
      <alignment horizontal="left" vertical="center" wrapText="1"/>
      <protection hidden="1"/>
    </xf>
    <xf numFmtId="0" fontId="4" fillId="0" borderId="26" xfId="45" applyFont="1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4" fontId="4" fillId="0" borderId="0" xfId="45" applyNumberFormat="1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/>
      <protection hidden="1"/>
    </xf>
    <xf numFmtId="0" fontId="16" fillId="0" borderId="0" xfId="45" applyFont="1" applyBorder="1" applyAlignment="1" applyProtection="1">
      <alignment horizontal="left" vertical="center"/>
      <protection hidden="1"/>
    </xf>
    <xf numFmtId="178" fontId="16" fillId="0" borderId="28" xfId="49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45" applyNumberFormat="1" applyFont="1" applyBorder="1" applyAlignment="1" applyProtection="1">
      <alignment horizontal="left" vertical="center" wrapText="1"/>
      <protection hidden="1"/>
    </xf>
    <xf numFmtId="0" fontId="13" fillId="0" borderId="28" xfId="0" applyFont="1" applyBorder="1" applyAlignment="1" applyProtection="1">
      <alignment horizontal="left"/>
      <protection hidden="1"/>
    </xf>
    <xf numFmtId="0" fontId="4" fillId="0" borderId="6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16" fillId="0" borderId="0" xfId="45" applyFont="1" applyBorder="1" applyAlignment="1" applyProtection="1">
      <alignment horizontal="left" vertical="center" wrapText="1"/>
      <protection hidden="1"/>
    </xf>
    <xf numFmtId="166" fontId="16" fillId="0" borderId="28" xfId="49" applyFont="1" applyBorder="1" applyAlignment="1" applyProtection="1">
      <alignment vertical="center"/>
      <protection hidden="1"/>
    </xf>
    <xf numFmtId="0" fontId="4" fillId="0" borderId="29" xfId="45" applyFont="1" applyBorder="1" applyAlignment="1" applyProtection="1">
      <alignment horizontal="left" vertical="center" wrapText="1"/>
      <protection hidden="1"/>
    </xf>
    <xf numFmtId="0" fontId="4" fillId="0" borderId="23" xfId="45" applyFont="1" applyBorder="1" applyAlignment="1" applyProtection="1">
      <alignment horizontal="left" vertical="center" wrapText="1"/>
      <protection hidden="1"/>
    </xf>
    <xf numFmtId="0" fontId="9" fillId="0" borderId="23" xfId="45" applyFont="1" applyBorder="1" applyAlignment="1" applyProtection="1">
      <alignment horizontal="left" vertical="center" wrapText="1"/>
      <protection hidden="1"/>
    </xf>
    <xf numFmtId="0" fontId="16" fillId="0" borderId="23" xfId="45" applyFont="1" applyBorder="1" applyAlignment="1" applyProtection="1">
      <alignment horizontal="left" vertical="center" wrapText="1"/>
      <protection hidden="1"/>
    </xf>
    <xf numFmtId="189" fontId="16" fillId="0" borderId="30" xfId="49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49" fontId="18" fillId="0" borderId="31" xfId="73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18" fillId="0" borderId="32" xfId="88" applyNumberFormat="1" applyFont="1" applyFill="1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/>
      <protection hidden="1"/>
    </xf>
    <xf numFmtId="166" fontId="18" fillId="0" borderId="32" xfId="88" applyNumberFormat="1" applyFont="1" applyFill="1" applyBorder="1" applyAlignment="1" applyProtection="1">
      <alignment horizontal="center" vertical="center"/>
      <protection hidden="1"/>
    </xf>
    <xf numFmtId="166" fontId="18" fillId="0" borderId="33" xfId="88" applyNumberFormat="1" applyFont="1" applyFill="1" applyBorder="1" applyAlignment="1" applyProtection="1">
      <alignment horizontal="center" vertical="center"/>
      <protection hidden="1"/>
    </xf>
    <xf numFmtId="0" fontId="18" fillId="0" borderId="34" xfId="0" applyFont="1" applyFill="1" applyBorder="1" applyAlignment="1" applyProtection="1">
      <alignment horizontal="center" vertical="center" wrapText="1"/>
      <protection hidden="1"/>
    </xf>
    <xf numFmtId="0" fontId="18" fillId="0" borderId="0" xfId="88" applyNumberFormat="1" applyFont="1" applyFill="1" applyBorder="1" applyAlignment="1" applyProtection="1">
      <alignment horizontal="center" vertical="center"/>
      <protection hidden="1"/>
    </xf>
    <xf numFmtId="0" fontId="18" fillId="0" borderId="35" xfId="88" applyNumberFormat="1" applyFont="1" applyFill="1" applyBorder="1" applyAlignment="1" applyProtection="1">
      <alignment horizontal="center" vertical="center"/>
      <protection hidden="1"/>
    </xf>
    <xf numFmtId="0" fontId="12" fillId="0" borderId="34" xfId="7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73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88" applyNumberFormat="1" applyFont="1" applyFill="1" applyBorder="1" applyAlignment="1" applyProtection="1">
      <alignment horizontal="center" vertical="center"/>
      <protection hidden="1"/>
    </xf>
    <xf numFmtId="0" fontId="12" fillId="0" borderId="0" xfId="73" applyNumberFormat="1" applyFont="1" applyFill="1" applyBorder="1" applyAlignment="1" applyProtection="1">
      <alignment horizontal="center" vertical="center" wrapText="1"/>
      <protection hidden="1"/>
    </xf>
    <xf numFmtId="4" fontId="12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6" xfId="73" applyNumberFormat="1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 wrapText="1"/>
      <protection hidden="1"/>
    </xf>
    <xf numFmtId="0" fontId="12" fillId="0" borderId="24" xfId="73" applyNumberFormat="1" applyFont="1" applyFill="1" applyBorder="1" applyAlignment="1" applyProtection="1">
      <alignment horizontal="left" vertical="center" wrapText="1"/>
      <protection hidden="1"/>
    </xf>
    <xf numFmtId="0" fontId="12" fillId="0" borderId="24" xfId="88" applyNumberFormat="1" applyFont="1" applyFill="1" applyBorder="1" applyAlignment="1" applyProtection="1">
      <alignment horizontal="center" vertical="center"/>
      <protection hidden="1"/>
    </xf>
    <xf numFmtId="0" fontId="12" fillId="0" borderId="24" xfId="73" applyNumberFormat="1" applyFont="1" applyFill="1" applyBorder="1" applyAlignment="1" applyProtection="1">
      <alignment horizontal="center" vertical="center" wrapText="1"/>
      <protection hidden="1"/>
    </xf>
    <xf numFmtId="4" fontId="1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5" applyFont="1" applyFill="1" applyAlignment="1" applyProtection="1">
      <alignment vertical="center"/>
      <protection locked="0"/>
    </xf>
    <xf numFmtId="0" fontId="5" fillId="0" borderId="35" xfId="45" applyFont="1" applyBorder="1" applyAlignment="1" applyProtection="1">
      <alignment vertical="center"/>
      <protection locked="0"/>
    </xf>
    <xf numFmtId="0" fontId="0" fillId="0" borderId="23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2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27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8" xfId="45" applyNumberFormat="1" applyFont="1" applyBorder="1" applyAlignment="1" applyProtection="1">
      <alignment horizontal="center" vertical="center" wrapText="1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28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28" xfId="4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9" fillId="0" borderId="35" xfId="49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1" fontId="9" fillId="0" borderId="28" xfId="45" applyNumberFormat="1" applyFont="1" applyFill="1" applyBorder="1" applyAlignment="1" applyProtection="1">
      <alignment horizontal="right" vertical="center" wrapText="1"/>
      <protection hidden="1"/>
    </xf>
    <xf numFmtId="0" fontId="3" fillId="0" borderId="29" xfId="45" applyFont="1" applyBorder="1" applyAlignment="1" applyProtection="1">
      <alignment horizontal="center" vertical="center" wrapText="1"/>
      <protection hidden="1"/>
    </xf>
    <xf numFmtId="0" fontId="3" fillId="0" borderId="23" xfId="45" applyFont="1" applyBorder="1" applyAlignment="1" applyProtection="1">
      <alignment vertical="center" wrapText="1"/>
      <protection hidden="1"/>
    </xf>
    <xf numFmtId="0" fontId="3" fillId="0" borderId="30" xfId="45" applyFont="1" applyBorder="1" applyAlignment="1" applyProtection="1">
      <alignment vertical="center" wrapText="1"/>
      <protection hidden="1"/>
    </xf>
    <xf numFmtId="0" fontId="68" fillId="34" borderId="38" xfId="45" applyFont="1" applyFill="1" applyBorder="1" applyAlignment="1" applyProtection="1">
      <alignment horizontal="center" vertical="center" wrapText="1"/>
      <protection hidden="1"/>
    </xf>
    <xf numFmtId="0" fontId="68" fillId="34" borderId="26" xfId="45" applyFont="1" applyFill="1" applyBorder="1" applyAlignment="1" applyProtection="1">
      <alignment horizontal="center" vertical="center" wrapText="1"/>
      <protection hidden="1"/>
    </xf>
    <xf numFmtId="166" fontId="68" fillId="34" borderId="38" xfId="49" applyFont="1" applyFill="1" applyBorder="1" applyAlignment="1" applyProtection="1">
      <alignment horizontal="center" vertical="center" wrapText="1"/>
      <protection hidden="1"/>
    </xf>
    <xf numFmtId="168" fontId="70" fillId="34" borderId="38" xfId="45" applyNumberFormat="1" applyFont="1" applyFill="1" applyBorder="1" applyAlignment="1" applyProtection="1">
      <alignment horizontal="center" vertical="center" wrapText="1"/>
      <protection hidden="1"/>
    </xf>
    <xf numFmtId="170" fontId="9" fillId="33" borderId="39" xfId="45" applyNumberFormat="1" applyFont="1" applyFill="1" applyBorder="1" applyAlignment="1" applyProtection="1">
      <alignment horizontal="center" vertical="center" wrapText="1"/>
      <protection hidden="1"/>
    </xf>
    <xf numFmtId="0" fontId="9" fillId="33" borderId="40" xfId="45" applyFont="1" applyFill="1" applyBorder="1" applyAlignment="1" applyProtection="1">
      <alignment horizontal="center" vertical="center" wrapText="1"/>
      <protection hidden="1"/>
    </xf>
    <xf numFmtId="166" fontId="10" fillId="33" borderId="40" xfId="49" applyFont="1" applyFill="1" applyBorder="1" applyAlignment="1" applyProtection="1">
      <alignment horizontal="center" vertical="center" wrapText="1"/>
      <protection hidden="1"/>
    </xf>
    <xf numFmtId="168" fontId="9" fillId="33" borderId="41" xfId="45" applyNumberFormat="1" applyFont="1" applyFill="1" applyBorder="1" applyAlignment="1" applyProtection="1">
      <alignment horizontal="center" vertical="center" wrapText="1"/>
      <protection hidden="1"/>
    </xf>
    <xf numFmtId="170" fontId="9" fillId="38" borderId="42" xfId="45" applyNumberFormat="1" applyFont="1" applyFill="1" applyBorder="1" applyAlignment="1" applyProtection="1">
      <alignment horizontal="center" vertical="center" wrapText="1"/>
      <protection hidden="1"/>
    </xf>
    <xf numFmtId="0" fontId="9" fillId="38" borderId="43" xfId="45" applyFont="1" applyFill="1" applyBorder="1" applyAlignment="1" applyProtection="1">
      <alignment horizontal="center" vertical="center" wrapText="1"/>
      <protection hidden="1"/>
    </xf>
    <xf numFmtId="166" fontId="10" fillId="38" borderId="12" xfId="49" applyFont="1" applyFill="1" applyBorder="1" applyAlignment="1" applyProtection="1">
      <alignment horizontal="center" vertical="center" wrapText="1"/>
      <protection hidden="1"/>
    </xf>
    <xf numFmtId="166" fontId="10" fillId="38" borderId="44" xfId="49" applyFont="1" applyFill="1" applyBorder="1" applyAlignment="1" applyProtection="1">
      <alignment horizontal="center" vertical="center" wrapText="1"/>
      <protection hidden="1"/>
    </xf>
    <xf numFmtId="10" fontId="9" fillId="38" borderId="45" xfId="77" applyNumberFormat="1" applyFont="1" applyFill="1" applyBorder="1" applyAlignment="1" applyProtection="1">
      <alignment horizontal="center" vertical="center" wrapText="1"/>
      <protection hidden="1"/>
    </xf>
    <xf numFmtId="170" fontId="9" fillId="33" borderId="46" xfId="45" applyNumberFormat="1" applyFont="1" applyFill="1" applyBorder="1" applyAlignment="1" applyProtection="1">
      <alignment horizontal="center" vertical="center" wrapText="1"/>
      <protection hidden="1"/>
    </xf>
    <xf numFmtId="0" fontId="9" fillId="33" borderId="47" xfId="45" applyFont="1" applyFill="1" applyBorder="1" applyAlignment="1" applyProtection="1">
      <alignment horizontal="center" vertical="center" wrapText="1"/>
      <protection hidden="1"/>
    </xf>
    <xf numFmtId="166" fontId="10" fillId="33" borderId="47" xfId="49" applyFont="1" applyFill="1" applyBorder="1" applyAlignment="1" applyProtection="1">
      <alignment horizontal="center" vertical="center" wrapText="1"/>
      <protection hidden="1"/>
    </xf>
    <xf numFmtId="166" fontId="10" fillId="33" borderId="48" xfId="49" applyFont="1" applyFill="1" applyBorder="1" applyAlignment="1" applyProtection="1">
      <alignment horizontal="center" vertical="center" wrapText="1"/>
      <protection hidden="1"/>
    </xf>
    <xf numFmtId="166" fontId="71" fillId="34" borderId="49" xfId="49" applyFont="1" applyFill="1" applyBorder="1" applyAlignment="1" applyProtection="1">
      <alignment horizontal="center" vertical="center" wrapText="1"/>
      <protection hidden="1"/>
    </xf>
    <xf numFmtId="9" fontId="70" fillId="34" borderId="49" xfId="7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50" xfId="57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10" fontId="0" fillId="0" borderId="15" xfId="57" applyNumberFormat="1" applyFill="1" applyBorder="1" applyAlignment="1" applyProtection="1">
      <alignment horizontal="center" vertical="center"/>
      <protection locked="0"/>
    </xf>
    <xf numFmtId="10" fontId="0" fillId="0" borderId="51" xfId="57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3" fillId="0" borderId="0" xfId="45" applyFont="1" applyAlignment="1" applyProtection="1">
      <alignment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3" fillId="0" borderId="31" xfId="45" applyFont="1" applyBorder="1" applyAlignment="1" applyProtection="1">
      <alignment vertical="center" wrapText="1"/>
      <protection hidden="1"/>
    </xf>
    <xf numFmtId="0" fontId="3" fillId="0" borderId="32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4" fillId="0" borderId="34" xfId="45" applyFont="1" applyBorder="1" applyAlignment="1" applyProtection="1">
      <alignment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4" fillId="0" borderId="34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3" fillId="0" borderId="52" xfId="45" applyFont="1" applyBorder="1" applyAlignment="1" applyProtection="1">
      <alignment vertical="center"/>
      <protection hidden="1"/>
    </xf>
    <xf numFmtId="0" fontId="3" fillId="0" borderId="23" xfId="45" applyFont="1" applyBorder="1" applyAlignment="1" applyProtection="1">
      <alignment vertical="center"/>
      <protection hidden="1"/>
    </xf>
    <xf numFmtId="0" fontId="3" fillId="0" borderId="34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8" fillId="34" borderId="53" xfId="57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68" fillId="34" borderId="54" xfId="57" applyFont="1" applyFill="1" applyBorder="1" applyAlignment="1" applyProtection="1">
      <alignment horizontal="center" vertical="center"/>
      <protection hidden="1"/>
    </xf>
    <xf numFmtId="0" fontId="16" fillId="0" borderId="34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0" fontId="0" fillId="0" borderId="0" xfId="45" applyNumberFormat="1" applyProtection="1">
      <alignment/>
      <protection hidden="1"/>
    </xf>
    <xf numFmtId="179" fontId="10" fillId="36" borderId="55" xfId="53" applyNumberFormat="1" applyFont="1" applyFill="1" applyBorder="1" applyAlignment="1" applyProtection="1">
      <alignment horizontal="center" vertical="center"/>
      <protection hidden="1"/>
    </xf>
    <xf numFmtId="49" fontId="3" fillId="0" borderId="52" xfId="57" applyNumberFormat="1" applyFont="1" applyBorder="1" applyAlignment="1" applyProtection="1">
      <alignment horizontal="center"/>
      <protection hidden="1"/>
    </xf>
    <xf numFmtId="0" fontId="9" fillId="0" borderId="23" xfId="57" applyFont="1" applyBorder="1" applyAlignment="1" applyProtection="1">
      <alignment horizontal="center"/>
      <protection hidden="1"/>
    </xf>
    <xf numFmtId="10" fontId="4" fillId="0" borderId="23" xfId="57" applyNumberFormat="1" applyFont="1" applyBorder="1" applyAlignment="1" applyProtection="1">
      <alignment horizontal="center"/>
      <protection hidden="1"/>
    </xf>
    <xf numFmtId="0" fontId="0" fillId="0" borderId="31" xfId="45" applyFont="1" applyBorder="1" applyAlignment="1" applyProtection="1">
      <alignment horizontal="center" vertical="center"/>
      <protection locked="0"/>
    </xf>
    <xf numFmtId="0" fontId="0" fillId="0" borderId="32" xfId="45" applyFont="1" applyBorder="1" applyAlignment="1" applyProtection="1">
      <alignment vertical="center"/>
      <protection locked="0"/>
    </xf>
    <xf numFmtId="0" fontId="0" fillId="0" borderId="32" xfId="45" applyFont="1" applyFill="1" applyBorder="1" applyAlignment="1" applyProtection="1">
      <alignment horizontal="center" vertical="center"/>
      <protection locked="0"/>
    </xf>
    <xf numFmtId="0" fontId="0" fillId="0" borderId="34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45" applyFont="1" applyBorder="1" applyAlignment="1" applyProtection="1">
      <alignment horizontal="center" vertical="center" wrapText="1"/>
      <protection locked="0"/>
    </xf>
    <xf numFmtId="4" fontId="0" fillId="0" borderId="11" xfId="74" applyNumberFormat="1" applyFont="1" applyFill="1" applyBorder="1" applyAlignment="1" applyProtection="1">
      <alignment horizontal="center" vertical="center"/>
      <protection locked="0"/>
    </xf>
    <xf numFmtId="10" fontId="0" fillId="0" borderId="0" xfId="77" applyNumberFormat="1" applyFont="1" applyFill="1" applyBorder="1" applyAlignment="1" applyProtection="1">
      <alignment horizontal="center" vertical="center"/>
      <protection locked="0"/>
    </xf>
    <xf numFmtId="4" fontId="0" fillId="0" borderId="20" xfId="74" applyNumberFormat="1" applyFont="1" applyFill="1" applyBorder="1" applyAlignment="1" applyProtection="1">
      <alignment horizontal="center" vertical="center"/>
      <protection locked="0"/>
    </xf>
    <xf numFmtId="10" fontId="0" fillId="0" borderId="0" xfId="77" applyNumberFormat="1" applyFont="1" applyFill="1" applyBorder="1" applyAlignment="1" applyProtection="1">
      <alignment vertical="center"/>
      <protection locked="0"/>
    </xf>
    <xf numFmtId="10" fontId="0" fillId="0" borderId="0" xfId="77" applyNumberFormat="1" applyFont="1" applyFill="1" applyBorder="1" applyAlignment="1" applyProtection="1">
      <alignment vertical="center" wrapText="1"/>
      <protection locked="0"/>
    </xf>
    <xf numFmtId="4" fontId="0" fillId="0" borderId="12" xfId="74" applyNumberFormat="1" applyFont="1" applyFill="1" applyBorder="1" applyAlignment="1" applyProtection="1">
      <alignment horizontal="center" vertical="center"/>
      <protection locked="0"/>
    </xf>
    <xf numFmtId="176" fontId="68" fillId="39" borderId="56" xfId="45" applyNumberFormat="1" applyFont="1" applyFill="1" applyBorder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9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2" fillId="0" borderId="32" xfId="45" applyFont="1" applyBorder="1" applyAlignment="1" applyProtection="1">
      <alignment vertical="center"/>
      <protection locked="0"/>
    </xf>
    <xf numFmtId="0" fontId="2" fillId="0" borderId="33" xfId="45" applyFont="1" applyBorder="1" applyAlignment="1" applyProtection="1">
      <alignment vertical="center"/>
      <protection locked="0"/>
    </xf>
    <xf numFmtId="0" fontId="3" fillId="0" borderId="35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68" fontId="4" fillId="0" borderId="35" xfId="45" applyNumberFormat="1" applyFont="1" applyBorder="1" applyAlignment="1" applyProtection="1">
      <alignment horizontal="center" vertical="center" wrapText="1"/>
      <protection hidden="1"/>
    </xf>
    <xf numFmtId="0" fontId="0" fillId="33" borderId="0" xfId="45" applyFont="1" applyFill="1" applyBorder="1" applyAlignment="1" applyProtection="1">
      <alignment vertical="center"/>
      <protection hidden="1"/>
    </xf>
    <xf numFmtId="0" fontId="4" fillId="0" borderId="34" xfId="45" applyFont="1" applyBorder="1" applyAlignment="1" applyProtection="1">
      <alignment horizontal="left" vertical="center"/>
      <protection hidden="1"/>
    </xf>
    <xf numFmtId="0" fontId="4" fillId="0" borderId="35" xfId="45" applyFont="1" applyBorder="1" applyAlignment="1" applyProtection="1">
      <alignment horizontal="center" vertical="center" wrapText="1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35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35" xfId="49" applyFont="1" applyFill="1" applyBorder="1" applyAlignment="1" applyProtection="1">
      <alignment horizontal="center" vertical="center" wrapText="1"/>
      <protection hidden="1"/>
    </xf>
    <xf numFmtId="0" fontId="4" fillId="0" borderId="34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35" xfId="45" applyNumberFormat="1" applyFont="1" applyBorder="1" applyAlignment="1" applyProtection="1">
      <alignment horizontal="center" vertical="center" wrapText="1"/>
      <protection hidden="1"/>
    </xf>
    <xf numFmtId="0" fontId="4" fillId="0" borderId="36" xfId="45" applyFont="1" applyBorder="1" applyAlignment="1" applyProtection="1">
      <alignment vertical="center"/>
      <protection hidden="1"/>
    </xf>
    <xf numFmtId="0" fontId="6" fillId="0" borderId="24" xfId="45" applyFont="1" applyFill="1" applyBorder="1" applyAlignment="1" applyProtection="1">
      <alignment vertical="center"/>
      <protection hidden="1"/>
    </xf>
    <xf numFmtId="180" fontId="4" fillId="0" borderId="24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37" xfId="45" applyFont="1" applyFill="1" applyBorder="1" applyAlignment="1" applyProtection="1">
      <alignment vertical="center"/>
      <protection hidden="1"/>
    </xf>
    <xf numFmtId="10" fontId="0" fillId="33" borderId="0" xfId="45" applyNumberFormat="1" applyFont="1" applyFill="1" applyBorder="1" applyAlignment="1" applyProtection="1">
      <alignment vertical="center"/>
      <protection hidden="1"/>
    </xf>
    <xf numFmtId="0" fontId="0" fillId="0" borderId="34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45" applyFont="1" applyBorder="1" applyAlignment="1" applyProtection="1">
      <alignment horizontal="center" vertical="center" wrapText="1"/>
      <protection hidden="1"/>
    </xf>
    <xf numFmtId="0" fontId="0" fillId="37" borderId="28" xfId="45" applyFont="1" applyFill="1" applyBorder="1" applyAlignment="1" applyProtection="1">
      <alignment horizontal="left" vertical="center"/>
      <protection hidden="1"/>
    </xf>
    <xf numFmtId="0" fontId="68" fillId="34" borderId="38" xfId="45" applyFont="1" applyFill="1" applyBorder="1" applyAlignment="1" applyProtection="1">
      <alignment horizontal="left" vertical="center" wrapText="1"/>
      <protection hidden="1"/>
    </xf>
    <xf numFmtId="0" fontId="68" fillId="34" borderId="25" xfId="45" applyFont="1" applyFill="1" applyBorder="1" applyAlignment="1" applyProtection="1">
      <alignment horizontal="center" vertical="center" wrapText="1"/>
      <protection hidden="1"/>
    </xf>
    <xf numFmtId="4" fontId="68" fillId="39" borderId="38" xfId="45" applyNumberFormat="1" applyFont="1" applyFill="1" applyBorder="1" applyAlignment="1" applyProtection="1">
      <alignment horizontal="center" vertical="center" wrapText="1"/>
      <protection hidden="1"/>
    </xf>
    <xf numFmtId="4" fontId="68" fillId="34" borderId="25" xfId="45" applyNumberFormat="1" applyFont="1" applyFill="1" applyBorder="1" applyAlignment="1" applyProtection="1">
      <alignment horizontal="center" vertical="center" wrapText="1"/>
      <protection hidden="1"/>
    </xf>
    <xf numFmtId="166" fontId="68" fillId="34" borderId="25" xfId="49" applyFont="1" applyFill="1" applyBorder="1" applyAlignment="1" applyProtection="1">
      <alignment horizontal="center" vertical="center" wrapText="1"/>
      <protection hidden="1"/>
    </xf>
    <xf numFmtId="168" fontId="68" fillId="34" borderId="57" xfId="45" applyNumberFormat="1" applyFont="1" applyFill="1" applyBorder="1" applyAlignment="1" applyProtection="1">
      <alignment horizontal="center" vertical="center" wrapText="1"/>
      <protection hidden="1"/>
    </xf>
    <xf numFmtId="0" fontId="3" fillId="37" borderId="28" xfId="45" applyFont="1" applyFill="1" applyBorder="1" applyAlignment="1" applyProtection="1">
      <alignment horizontal="left" vertical="center"/>
      <protection hidden="1"/>
    </xf>
    <xf numFmtId="170" fontId="9" fillId="40" borderId="58" xfId="45" applyNumberFormat="1" applyFont="1" applyFill="1" applyBorder="1" applyAlignment="1" applyProtection="1">
      <alignment horizontal="center" vertical="center" wrapText="1"/>
      <protection hidden="1"/>
    </xf>
    <xf numFmtId="0" fontId="9" fillId="41" borderId="58" xfId="45" applyFont="1" applyFill="1" applyBorder="1" applyAlignment="1" applyProtection="1">
      <alignment horizontal="left" vertical="center" wrapText="1"/>
      <protection hidden="1"/>
    </xf>
    <xf numFmtId="166" fontId="9" fillId="41" borderId="58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41" borderId="58" xfId="49" applyFont="1" applyFill="1" applyBorder="1" applyAlignment="1" applyProtection="1">
      <alignment horizontal="centerContinuous" vertical="center" wrapText="1"/>
      <protection hidden="1"/>
    </xf>
    <xf numFmtId="10" fontId="9" fillId="41" borderId="59" xfId="77" applyNumberFormat="1" applyFont="1" applyFill="1" applyBorder="1" applyAlignment="1" applyProtection="1">
      <alignment horizontal="center" vertical="center" wrapText="1"/>
      <protection hidden="1"/>
    </xf>
    <xf numFmtId="10" fontId="19" fillId="37" borderId="28" xfId="45" applyNumberFormat="1" applyFont="1" applyFill="1" applyBorder="1" applyAlignment="1" applyProtection="1">
      <alignment horizontal="left" vertical="center"/>
      <protection hidden="1"/>
    </xf>
    <xf numFmtId="0" fontId="3" fillId="0" borderId="60" xfId="45" applyFont="1" applyFill="1" applyBorder="1" applyAlignment="1" applyProtection="1">
      <alignment horizontal="center" vertical="center" wrapText="1"/>
      <protection hidden="1"/>
    </xf>
    <xf numFmtId="166" fontId="3" fillId="33" borderId="60" xfId="49" applyFont="1" applyFill="1" applyBorder="1" applyAlignment="1" applyProtection="1">
      <alignment horizontal="left" vertical="center" wrapText="1"/>
      <protection hidden="1"/>
    </xf>
    <xf numFmtId="166" fontId="3" fillId="0" borderId="60" xfId="49" applyFont="1" applyFill="1" applyBorder="1" applyAlignment="1" applyProtection="1">
      <alignment horizontal="centerContinuous" vertical="center"/>
      <protection hidden="1"/>
    </xf>
    <xf numFmtId="10" fontId="3" fillId="0" borderId="61" xfId="77" applyNumberFormat="1" applyFont="1" applyFill="1" applyBorder="1" applyAlignment="1" applyProtection="1">
      <alignment horizontal="center" vertical="center" wrapText="1"/>
      <protection hidden="1"/>
    </xf>
    <xf numFmtId="10" fontId="11" fillId="37" borderId="28" xfId="45" applyNumberFormat="1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74" applyNumberFormat="1" applyFont="1" applyFill="1" applyBorder="1" applyAlignment="1" applyProtection="1">
      <alignment horizontal="center" vertical="center"/>
      <protection hidden="1"/>
    </xf>
    <xf numFmtId="4" fontId="0" fillId="0" borderId="11" xfId="74" applyNumberFormat="1" applyFont="1" applyFill="1" applyBorder="1" applyAlignment="1" applyProtection="1">
      <alignment horizontal="center" vertical="center"/>
      <protection hidden="1"/>
    </xf>
    <xf numFmtId="10" fontId="0" fillId="0" borderId="62" xfId="77" applyNumberFormat="1" applyFont="1" applyFill="1" applyBorder="1" applyAlignment="1" applyProtection="1">
      <alignment horizontal="center" vertical="center"/>
      <protection hidden="1"/>
    </xf>
    <xf numFmtId="10" fontId="0" fillId="0" borderId="63" xfId="77" applyNumberFormat="1" applyFont="1" applyFill="1" applyBorder="1" applyAlignment="1" applyProtection="1">
      <alignment horizontal="center" vertical="center"/>
      <protection hidden="1"/>
    </xf>
    <xf numFmtId="0" fontId="3" fillId="0" borderId="64" xfId="45" applyFont="1" applyFill="1" applyBorder="1" applyAlignment="1" applyProtection="1">
      <alignment horizontal="center" vertical="center" wrapText="1"/>
      <protection hidden="1"/>
    </xf>
    <xf numFmtId="0" fontId="3" fillId="0" borderId="64" xfId="45" applyFont="1" applyBorder="1" applyAlignment="1" applyProtection="1">
      <alignment horizontal="left" vertical="center" wrapText="1"/>
      <protection hidden="1"/>
    </xf>
    <xf numFmtId="166" fontId="3" fillId="0" borderId="64" xfId="49" applyFont="1" applyFill="1" applyBorder="1" applyAlignment="1" applyProtection="1">
      <alignment horizontal="centerContinuous" vertical="center"/>
      <protection hidden="1"/>
    </xf>
    <xf numFmtId="10" fontId="3" fillId="0" borderId="65" xfId="77" applyNumberFormat="1" applyFont="1" applyFill="1" applyBorder="1" applyAlignment="1" applyProtection="1">
      <alignment horizontal="center" vertical="center" wrapText="1"/>
      <protection hidden="1"/>
    </xf>
    <xf numFmtId="4" fontId="0" fillId="0" borderId="12" xfId="74" applyNumberFormat="1" applyFont="1" applyFill="1" applyBorder="1" applyAlignment="1" applyProtection="1">
      <alignment horizontal="center" vertical="center"/>
      <protection hidden="1"/>
    </xf>
    <xf numFmtId="0" fontId="0" fillId="0" borderId="12" xfId="45" applyFont="1" applyFill="1" applyBorder="1" applyAlignment="1" applyProtection="1">
      <alignment horizontal="center" vertical="center" wrapText="1"/>
      <protection hidden="1"/>
    </xf>
    <xf numFmtId="0" fontId="0" fillId="0" borderId="13" xfId="45" applyFont="1" applyFill="1" applyBorder="1" applyAlignment="1" applyProtection="1">
      <alignment horizontal="center" vertical="center" wrapText="1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166" fontId="0" fillId="0" borderId="12" xfId="49" applyFont="1" applyFill="1" applyBorder="1" applyAlignment="1" applyProtection="1">
      <alignment horizontal="right" vertical="center" wrapText="1"/>
      <protection hidden="1"/>
    </xf>
    <xf numFmtId="0" fontId="0" fillId="0" borderId="15" xfId="45" applyFont="1" applyFill="1" applyBorder="1" applyAlignment="1" applyProtection="1">
      <alignment horizontal="center" vertical="center"/>
      <protection hidden="1"/>
    </xf>
    <xf numFmtId="4" fontId="0" fillId="0" borderId="16" xfId="0" applyNumberFormat="1" applyFont="1" applyFill="1" applyBorder="1" applyAlignment="1" applyProtection="1">
      <alignment horizontal="center" vertical="center"/>
      <protection hidden="1"/>
    </xf>
    <xf numFmtId="166" fontId="0" fillId="0" borderId="19" xfId="49" applyFont="1" applyFill="1" applyBorder="1" applyAlignment="1" applyProtection="1">
      <alignment horizontal="right" vertical="center" wrapText="1"/>
      <protection hidden="1"/>
    </xf>
    <xf numFmtId="10" fontId="0" fillId="0" borderId="66" xfId="77" applyNumberFormat="1" applyFont="1" applyFill="1" applyBorder="1" applyAlignment="1" applyProtection="1">
      <alignment horizontal="center" vertical="center"/>
      <protection hidden="1"/>
    </xf>
    <xf numFmtId="49" fontId="0" fillId="0" borderId="15" xfId="45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4" fontId="0" fillId="0" borderId="20" xfId="0" applyNumberFormat="1" applyFont="1" applyFill="1" applyBorder="1" applyAlignment="1" applyProtection="1">
      <alignment horizontal="center" vertical="center"/>
      <protection hidden="1"/>
    </xf>
    <xf numFmtId="4" fontId="0" fillId="0" borderId="19" xfId="74" applyNumberFormat="1" applyFont="1" applyFill="1" applyBorder="1" applyAlignment="1" applyProtection="1">
      <alignment horizontal="center" vertical="center"/>
      <protection hidden="1"/>
    </xf>
    <xf numFmtId="0" fontId="3" fillId="0" borderId="67" xfId="45" applyFont="1" applyFill="1" applyBorder="1" applyAlignment="1" applyProtection="1">
      <alignment horizontal="center" vertical="center" wrapText="1"/>
      <protection hidden="1"/>
    </xf>
    <xf numFmtId="0" fontId="3" fillId="0" borderId="67" xfId="45" applyFont="1" applyBorder="1" applyAlignment="1" applyProtection="1">
      <alignment horizontal="left" vertical="center" wrapText="1"/>
      <protection hidden="1"/>
    </xf>
    <xf numFmtId="166" fontId="3" fillId="0" borderId="67" xfId="49" applyFont="1" applyFill="1" applyBorder="1" applyAlignment="1" applyProtection="1">
      <alignment horizontal="centerContinuous" vertical="center"/>
      <protection hidden="1"/>
    </xf>
    <xf numFmtId="10" fontId="3" fillId="0" borderId="67" xfId="77" applyNumberFormat="1" applyFont="1" applyFill="1" applyBorder="1" applyAlignment="1" applyProtection="1">
      <alignment horizontal="center" vertical="center" wrapText="1"/>
      <protection hidden="1"/>
    </xf>
    <xf numFmtId="4" fontId="0" fillId="0" borderId="20" xfId="74" applyNumberFormat="1" applyFont="1" applyFill="1" applyBorder="1" applyAlignment="1" applyProtection="1">
      <alignment horizontal="center" vertical="center"/>
      <protection hidden="1"/>
    </xf>
    <xf numFmtId="10" fontId="0" fillId="0" borderId="68" xfId="77" applyNumberFormat="1" applyFont="1" applyFill="1" applyBorder="1" applyAlignment="1" applyProtection="1">
      <alignment horizontal="center" vertical="center"/>
      <protection hidden="1"/>
    </xf>
    <xf numFmtId="0" fontId="3" fillId="0" borderId="69" xfId="45" applyFont="1" applyBorder="1" applyAlignment="1" applyProtection="1">
      <alignment horizontal="left" vertical="center" wrapText="1"/>
      <protection hidden="1"/>
    </xf>
    <xf numFmtId="0" fontId="3" fillId="0" borderId="60" xfId="45" applyFont="1" applyBorder="1" applyAlignment="1" applyProtection="1">
      <alignment horizontal="left" vertical="center" wrapText="1"/>
      <protection hidden="1"/>
    </xf>
    <xf numFmtId="49" fontId="0" fillId="0" borderId="70" xfId="0" applyNumberFormat="1" applyFill="1" applyBorder="1" applyAlignment="1" applyProtection="1">
      <alignment horizontal="center" vertical="center"/>
      <protection hidden="1"/>
    </xf>
    <xf numFmtId="4" fontId="0" fillId="0" borderId="16" xfId="74" applyNumberFormat="1" applyFont="1" applyFill="1" applyBorder="1" applyAlignment="1" applyProtection="1">
      <alignment horizontal="center" vertical="center"/>
      <protection hidden="1"/>
    </xf>
    <xf numFmtId="10" fontId="0" fillId="0" borderId="71" xfId="77" applyNumberFormat="1" applyFont="1" applyFill="1" applyBorder="1" applyAlignment="1" applyProtection="1">
      <alignment horizontal="center" vertical="center"/>
      <protection hidden="1"/>
    </xf>
    <xf numFmtId="10" fontId="0" fillId="0" borderId="72" xfId="77" applyNumberFormat="1" applyFont="1" applyFill="1" applyBorder="1" applyAlignment="1" applyProtection="1">
      <alignment horizontal="center" vertical="center"/>
      <protection hidden="1"/>
    </xf>
    <xf numFmtId="0" fontId="0" fillId="0" borderId="16" xfId="45" applyFont="1" applyFill="1" applyBorder="1" applyAlignment="1" applyProtection="1">
      <alignment horizontal="center" vertical="center"/>
      <protection hidden="1"/>
    </xf>
    <xf numFmtId="166" fontId="0" fillId="0" borderId="16" xfId="49" applyFont="1" applyFill="1" applyBorder="1" applyAlignment="1" applyProtection="1">
      <alignment horizontal="right" vertical="center" wrapText="1"/>
      <protection hidden="1"/>
    </xf>
    <xf numFmtId="166" fontId="0" fillId="0" borderId="15" xfId="49" applyFont="1" applyFill="1" applyBorder="1" applyAlignment="1" applyProtection="1">
      <alignment horizontal="right" vertical="center" wrapText="1"/>
      <protection hidden="1"/>
    </xf>
    <xf numFmtId="0" fontId="0" fillId="0" borderId="11" xfId="45" applyFont="1" applyFill="1" applyBorder="1" applyAlignment="1" applyProtection="1">
      <alignment horizontal="center" vertical="center"/>
      <protection hidden="1"/>
    </xf>
    <xf numFmtId="0" fontId="0" fillId="0" borderId="12" xfId="45" applyFont="1" applyFill="1" applyBorder="1" applyAlignment="1" applyProtection="1">
      <alignment horizontal="center" vertical="center"/>
      <protection hidden="1"/>
    </xf>
    <xf numFmtId="49" fontId="0" fillId="0" borderId="73" xfId="0" applyNumberForma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66" fontId="0" fillId="0" borderId="20" xfId="49" applyFont="1" applyFill="1" applyBorder="1" applyAlignment="1" applyProtection="1">
      <alignment horizontal="right" vertical="center" wrapText="1"/>
      <protection hidden="1"/>
    </xf>
    <xf numFmtId="49" fontId="0" fillId="0" borderId="74" xfId="0" applyNumberForma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49" fontId="0" fillId="0" borderId="75" xfId="0" applyNumberForma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19" xfId="45" applyFont="1" applyFill="1" applyBorder="1" applyAlignment="1" applyProtection="1">
      <alignment horizontal="center" vertical="center"/>
      <protection hidden="1"/>
    </xf>
    <xf numFmtId="166" fontId="0" fillId="0" borderId="11" xfId="49" applyFont="1" applyFill="1" applyBorder="1" applyAlignment="1" applyProtection="1">
      <alignment horizontal="right" vertical="center" wrapText="1"/>
      <protection hidden="1"/>
    </xf>
    <xf numFmtId="0" fontId="68" fillId="34" borderId="76" xfId="45" applyFont="1" applyFill="1" applyBorder="1" applyAlignment="1" applyProtection="1">
      <alignment horizontal="left" vertical="center"/>
      <protection hidden="1"/>
    </xf>
    <xf numFmtId="0" fontId="68" fillId="34" borderId="76" xfId="45" applyFont="1" applyFill="1" applyBorder="1" applyAlignment="1" applyProtection="1">
      <alignment horizontal="center" vertical="center"/>
      <protection hidden="1"/>
    </xf>
    <xf numFmtId="4" fontId="68" fillId="39" borderId="56" xfId="45" applyNumberFormat="1" applyFont="1" applyFill="1" applyBorder="1" applyAlignment="1" applyProtection="1">
      <alignment horizontal="center" vertical="center"/>
      <protection hidden="1"/>
    </xf>
    <xf numFmtId="9" fontId="69" fillId="34" borderId="77" xfId="45" applyNumberFormat="1" applyFont="1" applyFill="1" applyBorder="1" applyAlignment="1" applyProtection="1">
      <alignment horizontal="center" vertical="center" wrapText="1"/>
      <protection hidden="1"/>
    </xf>
    <xf numFmtId="0" fontId="68" fillId="34" borderId="78" xfId="45" applyFont="1" applyFill="1" applyBorder="1" applyAlignment="1" applyProtection="1">
      <alignment vertical="center"/>
      <protection hidden="1"/>
    </xf>
    <xf numFmtId="0" fontId="68" fillId="34" borderId="79" xfId="45" applyFont="1" applyFill="1" applyBorder="1" applyAlignment="1" applyProtection="1">
      <alignment vertical="center"/>
      <protection hidden="1"/>
    </xf>
    <xf numFmtId="0" fontId="13" fillId="0" borderId="0" xfId="45" applyFont="1" applyAlignment="1" applyProtection="1">
      <alignment horizontal="center" vertical="center"/>
      <protection hidden="1"/>
    </xf>
    <xf numFmtId="0" fontId="13" fillId="0" borderId="0" xfId="45" applyFont="1" applyFill="1" applyAlignment="1" applyProtection="1">
      <alignment horizontal="right" vertical="center"/>
      <protection hidden="1"/>
    </xf>
    <xf numFmtId="10" fontId="13" fillId="0" borderId="0" xfId="45" applyNumberFormat="1" applyFont="1" applyAlignment="1" applyProtection="1">
      <alignment horizontal="center" vertical="center"/>
      <protection hidden="1"/>
    </xf>
    <xf numFmtId="0" fontId="13" fillId="0" borderId="0" xfId="45" applyFont="1" applyAlignment="1" applyProtection="1">
      <alignment horizontal="right" vertical="center"/>
      <protection hidden="1"/>
    </xf>
    <xf numFmtId="0" fontId="3" fillId="0" borderId="18" xfId="45" applyFont="1" applyBorder="1" applyAlignment="1" applyProtection="1">
      <alignment horizontal="center" vertical="center"/>
      <protection hidden="1"/>
    </xf>
    <xf numFmtId="0" fontId="3" fillId="0" borderId="80" xfId="45" applyFont="1" applyBorder="1" applyAlignment="1" applyProtection="1">
      <alignment horizontal="center" vertical="center"/>
      <protection hidden="1"/>
    </xf>
    <xf numFmtId="170" fontId="9" fillId="41" borderId="81" xfId="45" applyNumberFormat="1" applyFont="1" applyFill="1" applyBorder="1" applyAlignment="1" applyProtection="1">
      <alignment horizontal="center" vertical="center" wrapText="1"/>
      <protection hidden="1"/>
    </xf>
    <xf numFmtId="170" fontId="9" fillId="41" borderId="82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83" xfId="45" applyFont="1" applyBorder="1" applyAlignment="1" applyProtection="1">
      <alignment horizontal="center" vertical="center"/>
      <protection hidden="1"/>
    </xf>
    <xf numFmtId="0" fontId="3" fillId="0" borderId="84" xfId="45" applyFont="1" applyBorder="1" applyAlignment="1" applyProtection="1">
      <alignment horizontal="center" vertical="center"/>
      <protection hidden="1"/>
    </xf>
    <xf numFmtId="0" fontId="3" fillId="0" borderId="83" xfId="45" applyFont="1" applyFill="1" applyBorder="1" applyAlignment="1" applyProtection="1">
      <alignment horizontal="center" vertical="center"/>
      <protection hidden="1"/>
    </xf>
    <xf numFmtId="0" fontId="3" fillId="0" borderId="84" xfId="45" applyFont="1" applyFill="1" applyBorder="1" applyAlignment="1" applyProtection="1">
      <alignment horizontal="center"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70" fontId="9" fillId="42" borderId="81" xfId="45" applyNumberFormat="1" applyFont="1" applyFill="1" applyBorder="1" applyAlignment="1" applyProtection="1">
      <alignment horizontal="center" vertical="center" wrapText="1"/>
      <protection hidden="1"/>
    </xf>
    <xf numFmtId="170" fontId="9" fillId="42" borderId="82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67" xfId="45" applyFont="1" applyBorder="1" applyAlignment="1" applyProtection="1">
      <alignment horizontal="center" vertical="center"/>
      <protection hidden="1"/>
    </xf>
    <xf numFmtId="0" fontId="3" fillId="0" borderId="18" xfId="45" applyFont="1" applyFill="1" applyBorder="1" applyAlignment="1" applyProtection="1">
      <alignment horizontal="center" vertical="center"/>
      <protection hidden="1"/>
    </xf>
    <xf numFmtId="0" fontId="3" fillId="0" borderId="80" xfId="45" applyFont="1" applyFill="1" applyBorder="1" applyAlignment="1" applyProtection="1">
      <alignment horizontal="center" vertical="center"/>
      <protection hidden="1"/>
    </xf>
    <xf numFmtId="0" fontId="3" fillId="0" borderId="85" xfId="45" applyFont="1" applyBorder="1" applyAlignment="1" applyProtection="1">
      <alignment horizontal="center" vertical="center"/>
      <protection hidden="1"/>
    </xf>
    <xf numFmtId="0" fontId="3" fillId="0" borderId="86" xfId="45" applyFont="1" applyBorder="1" applyAlignment="1" applyProtection="1">
      <alignment horizontal="center" vertical="center"/>
      <protection hidden="1"/>
    </xf>
    <xf numFmtId="172" fontId="68" fillId="34" borderId="87" xfId="49" applyNumberFormat="1" applyFont="1" applyFill="1" applyBorder="1" applyAlignment="1" applyProtection="1">
      <alignment horizontal="center" vertical="center"/>
      <protection hidden="1"/>
    </xf>
    <xf numFmtId="0" fontId="7" fillId="0" borderId="24" xfId="45" applyFont="1" applyBorder="1" applyAlignment="1" applyProtection="1">
      <alignment vertical="center" wrapText="1"/>
      <protection hidden="1"/>
    </xf>
    <xf numFmtId="0" fontId="68" fillId="34" borderId="78" xfId="45" applyFont="1" applyFill="1" applyBorder="1" applyAlignment="1" applyProtection="1">
      <alignment horizontal="center" vertical="center"/>
      <protection hidden="1"/>
    </xf>
    <xf numFmtId="0" fontId="68" fillId="34" borderId="79" xfId="45" applyFont="1" applyFill="1" applyBorder="1" applyAlignment="1" applyProtection="1">
      <alignment horizontal="center" vertical="center"/>
      <protection hidden="1"/>
    </xf>
    <xf numFmtId="0" fontId="9" fillId="0" borderId="32" xfId="45" applyFont="1" applyBorder="1" applyAlignment="1" applyProtection="1">
      <alignment horizontal="center" vertical="center" wrapText="1"/>
      <protection hidden="1"/>
    </xf>
    <xf numFmtId="0" fontId="9" fillId="0" borderId="0" xfId="45" applyFont="1" applyBorder="1" applyAlignment="1" applyProtection="1">
      <alignment horizontal="center" vertical="center" wrapText="1"/>
      <protection hidden="1"/>
    </xf>
    <xf numFmtId="166" fontId="17" fillId="0" borderId="30" xfId="49" applyFont="1" applyFill="1" applyBorder="1" applyAlignment="1" applyProtection="1">
      <alignment horizontal="center" vertical="center"/>
      <protection hidden="1"/>
    </xf>
    <xf numFmtId="166" fontId="72" fillId="34" borderId="88" xfId="49" applyFont="1" applyFill="1" applyBorder="1" applyAlignment="1" applyProtection="1">
      <alignment horizontal="center" vertical="center"/>
      <protection hidden="1"/>
    </xf>
    <xf numFmtId="166" fontId="72" fillId="34" borderId="89" xfId="49" applyFont="1" applyFill="1" applyBorder="1" applyAlignment="1" applyProtection="1">
      <alignment horizontal="center" vertical="center"/>
      <protection hidden="1"/>
    </xf>
    <xf numFmtId="166" fontId="5" fillId="0" borderId="90" xfId="51" applyFont="1" applyFill="1" applyBorder="1" applyAlignment="1" applyProtection="1">
      <alignment horizontal="center" vertical="center"/>
      <protection hidden="1"/>
    </xf>
    <xf numFmtId="0" fontId="73" fillId="34" borderId="91" xfId="57" applyFont="1" applyFill="1" applyBorder="1" applyAlignment="1" applyProtection="1">
      <alignment horizontal="center" vertical="center"/>
      <protection hidden="1"/>
    </xf>
    <xf numFmtId="0" fontId="9" fillId="0" borderId="92" xfId="45" applyFont="1" applyFill="1" applyBorder="1" applyAlignment="1" applyProtection="1">
      <alignment horizontal="center" vertical="center" wrapText="1"/>
      <protection hidden="1"/>
    </xf>
    <xf numFmtId="0" fontId="9" fillId="0" borderId="93" xfId="45" applyFont="1" applyFill="1" applyBorder="1" applyAlignment="1" applyProtection="1">
      <alignment horizontal="center" vertical="center" wrapText="1"/>
      <protection hidden="1"/>
    </xf>
    <xf numFmtId="0" fontId="68" fillId="34" borderId="94" xfId="57" applyFont="1" applyFill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166" fontId="5" fillId="0" borderId="95" xfId="51" applyFont="1" applyFill="1" applyBorder="1" applyAlignment="1" applyProtection="1">
      <alignment horizontal="center" vertical="center"/>
      <protection hidden="1"/>
    </xf>
    <xf numFmtId="170" fontId="9" fillId="0" borderId="96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93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92" xfId="45" applyNumberFormat="1" applyFont="1" applyFill="1" applyBorder="1" applyAlignment="1" applyProtection="1">
      <alignment horizontal="center" vertical="center" wrapText="1"/>
      <protection hidden="1"/>
    </xf>
    <xf numFmtId="10" fontId="0" fillId="0" borderId="0" xfId="45" applyNumberFormat="1" applyBorder="1" applyAlignment="1" applyProtection="1">
      <alignment horizontal="center"/>
      <protection locked="0"/>
    </xf>
    <xf numFmtId="9" fontId="5" fillId="0" borderId="29" xfId="57" applyNumberFormat="1" applyFont="1" applyBorder="1" applyAlignment="1" applyProtection="1">
      <alignment horizontal="center" vertical="center"/>
      <protection hidden="1"/>
    </xf>
    <xf numFmtId="166" fontId="68" fillId="34" borderId="88" xfId="49" applyFont="1" applyFill="1" applyBorder="1" applyAlignment="1" applyProtection="1">
      <alignment horizontal="center" vertical="center"/>
      <protection hidden="1"/>
    </xf>
    <xf numFmtId="166" fontId="68" fillId="34" borderId="89" xfId="49" applyFont="1" applyFill="1" applyBorder="1" applyAlignment="1" applyProtection="1">
      <alignment horizontal="center" vertical="center"/>
      <protection hidden="1"/>
    </xf>
    <xf numFmtId="166" fontId="5" fillId="0" borderId="88" xfId="49" applyFont="1" applyFill="1" applyBorder="1" applyAlignment="1" applyProtection="1">
      <alignment horizontal="center" vertical="center"/>
      <protection hidden="1"/>
    </xf>
    <xf numFmtId="9" fontId="68" fillId="34" borderId="97" xfId="57" applyNumberFormat="1" applyFont="1" applyFill="1" applyBorder="1" applyAlignment="1" applyProtection="1">
      <alignment horizontal="center" vertical="center"/>
      <protection hidden="1"/>
    </xf>
    <xf numFmtId="9" fontId="68" fillId="34" borderId="98" xfId="57" applyNumberFormat="1" applyFont="1" applyFill="1" applyBorder="1" applyAlignment="1" applyProtection="1">
      <alignment horizontal="center" vertical="center"/>
      <protection hidden="1"/>
    </xf>
    <xf numFmtId="0" fontId="68" fillId="34" borderId="95" xfId="57" applyFont="1" applyFill="1" applyBorder="1" applyAlignment="1" applyProtection="1">
      <alignment horizontal="center" vertical="center"/>
      <protection hidden="1"/>
    </xf>
    <xf numFmtId="0" fontId="68" fillId="34" borderId="99" xfId="57" applyFont="1" applyFill="1" applyBorder="1" applyAlignment="1" applyProtection="1">
      <alignment horizontal="center" vertical="center"/>
      <protection hidden="1"/>
    </xf>
    <xf numFmtId="0" fontId="68" fillId="34" borderId="90" xfId="57" applyFont="1" applyFill="1" applyBorder="1" applyAlignment="1" applyProtection="1">
      <alignment horizontal="center" vertical="center"/>
      <protection hidden="1"/>
    </xf>
    <xf numFmtId="0" fontId="68" fillId="34" borderId="100" xfId="57" applyFont="1" applyFill="1" applyBorder="1" applyAlignment="1" applyProtection="1">
      <alignment horizontal="center" vertical="center"/>
      <protection hidden="1"/>
    </xf>
    <xf numFmtId="0" fontId="9" fillId="0" borderId="96" xfId="45" applyFont="1" applyFill="1" applyBorder="1" applyAlignment="1" applyProtection="1">
      <alignment horizontal="center" vertical="center" wrapText="1"/>
      <protection hidden="1"/>
    </xf>
    <xf numFmtId="10" fontId="4" fillId="0" borderId="101" xfId="57" applyNumberFormat="1" applyFont="1" applyBorder="1" applyAlignment="1" applyProtection="1">
      <alignment horizontal="center" vertical="center"/>
      <protection hidden="1"/>
    </xf>
    <xf numFmtId="10" fontId="4" fillId="0" borderId="102" xfId="57" applyNumberFormat="1" applyFont="1" applyBorder="1" applyAlignment="1" applyProtection="1">
      <alignment horizontal="center" vertical="center"/>
      <protection hidden="1"/>
    </xf>
    <xf numFmtId="10" fontId="4" fillId="0" borderId="96" xfId="57" applyNumberFormat="1" applyFont="1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173" fontId="4" fillId="0" borderId="104" xfId="57" applyNumberFormat="1" applyFont="1" applyBorder="1" applyAlignment="1" applyProtection="1">
      <alignment horizontal="center" vertical="center"/>
      <protection hidden="1"/>
    </xf>
    <xf numFmtId="173" fontId="4" fillId="0" borderId="105" xfId="57" applyNumberFormat="1" applyFont="1" applyBorder="1" applyAlignment="1" applyProtection="1">
      <alignment horizontal="center" vertical="center"/>
      <protection hidden="1"/>
    </xf>
    <xf numFmtId="173" fontId="4" fillId="0" borderId="106" xfId="57" applyNumberFormat="1" applyFont="1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center" vertical="center"/>
      <protection hidden="1"/>
    </xf>
    <xf numFmtId="182" fontId="68" fillId="34" borderId="38" xfId="57" applyNumberFormat="1" applyFont="1" applyFill="1" applyBorder="1" applyAlignment="1" applyProtection="1">
      <alignment horizontal="center" vertical="center"/>
      <protection hidden="1"/>
    </xf>
    <xf numFmtId="182" fontId="68" fillId="34" borderId="108" xfId="57" applyNumberFormat="1" applyFont="1" applyFill="1" applyBorder="1" applyAlignment="1" applyProtection="1">
      <alignment horizontal="center" vertical="center"/>
      <protection hidden="1"/>
    </xf>
    <xf numFmtId="0" fontId="3" fillId="0" borderId="109" xfId="45" applyFont="1" applyBorder="1" applyAlignment="1" applyProtection="1">
      <alignment horizontal="center" vertical="center" wrapText="1"/>
      <protection hidden="1"/>
    </xf>
    <xf numFmtId="0" fontId="68" fillId="34" borderId="49" xfId="45" applyFont="1" applyFill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</cellXfs>
  <cellStyles count="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Moeda 3 2" xfId="54"/>
    <cellStyle name="Moeda 3 2 2" xfId="55"/>
    <cellStyle name="Neutra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rmal 4 2" xfId="63"/>
    <cellStyle name="Normal 4 3" xfId="64"/>
    <cellStyle name="Normal 4 3 2" xfId="65"/>
    <cellStyle name="Normal 5" xfId="66"/>
    <cellStyle name="Normal 5 2" xfId="67"/>
    <cellStyle name="Normal 6" xfId="68"/>
    <cellStyle name="Normal 7" xfId="69"/>
    <cellStyle name="Normal 8" xfId="70"/>
    <cellStyle name="Normal 8 2" xfId="71"/>
    <cellStyle name="Normal 9" xfId="72"/>
    <cellStyle name="Normal_11º MEDIÇÃO - vl real.rev2" xfId="73"/>
    <cellStyle name="Normal_Orçamento RETIFICADO DA OBRA JUNHO - CERTO" xfId="74"/>
    <cellStyle name="Nota" xfId="75"/>
    <cellStyle name="planilhas" xfId="76"/>
    <cellStyle name="Percent" xfId="77"/>
    <cellStyle name="Porcentagem 2" xfId="78"/>
    <cellStyle name="Porcentagem 2 2" xfId="79"/>
    <cellStyle name="Porcentagem 2 3" xfId="80"/>
    <cellStyle name="Saída" xfId="81"/>
    <cellStyle name="Comma" xfId="82"/>
    <cellStyle name="Comma [0]" xfId="83"/>
    <cellStyle name="Separador de milhares 2" xfId="84"/>
    <cellStyle name="Separador de milhares 3" xfId="85"/>
    <cellStyle name="Separador de milhares 3 2" xfId="86"/>
    <cellStyle name="Separador de milhares 3 3" xfId="87"/>
    <cellStyle name="Separador de milhares_11º MEDIÇÃO - vl real.rev2 2" xfId="88"/>
    <cellStyle name="SNEVERS" xfId="89"/>
    <cellStyle name="Texto de Aviso" xfId="90"/>
    <cellStyle name="Texto Explicativo" xfId="91"/>
    <cellStyle name="Título" xfId="92"/>
    <cellStyle name="Título 1" xfId="93"/>
    <cellStyle name="Título 2" xfId="94"/>
    <cellStyle name="Título 3" xfId="95"/>
    <cellStyle name="Título 4" xfId="96"/>
    <cellStyle name="Total" xfId="97"/>
    <cellStyle name="Vírgula 2" xfId="98"/>
    <cellStyle name="Vírgula 2 2" xfId="99"/>
    <cellStyle name="Vírgula 2 3" xfId="100"/>
    <cellStyle name="Vírgula 3" xfId="101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03%20-%20Sa&#250;de\REFORMA\PS%20Central%20-%20Reforma%20-%20enviado%20em%2010-03-20\Or&#231;amento\OR&#199;AMENTO_PS_CENTRAL_R02.1_Lici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oes"/>
      <sheetName val="Cronograma Mensal"/>
      <sheetName val="Resumo _ Licitação"/>
      <sheetName val="Sinapi"/>
      <sheetName val="SINAPII"/>
      <sheetName val="FDE"/>
      <sheetName val="CPOS"/>
      <sheetName val="SIURB"/>
      <sheetName val="Evoluçã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showZeros="0" tabSelected="1" view="pageBreakPreview" zoomScale="85" zoomScaleNormal="70" zoomScaleSheetLayoutView="85" workbookViewId="0" topLeftCell="A133">
      <selection activeCell="E152" sqref="E152"/>
    </sheetView>
  </sheetViews>
  <sheetFormatPr defaultColWidth="9.140625" defaultRowHeight="16.5" customHeight="1" outlineLevelRow="1"/>
  <cols>
    <col min="1" max="1" width="12.00390625" style="33" customWidth="1"/>
    <col min="2" max="2" width="12.140625" style="33" customWidth="1"/>
    <col min="3" max="3" width="16.8515625" style="194" customWidth="1"/>
    <col min="4" max="4" width="109.140625" style="219" customWidth="1"/>
    <col min="5" max="5" width="14.140625" style="33" customWidth="1"/>
    <col min="6" max="6" width="11.7109375" style="220" customWidth="1"/>
    <col min="7" max="7" width="14.00390625" style="210" customWidth="1"/>
    <col min="8" max="8" width="24.140625" style="221" customWidth="1"/>
    <col min="9" max="9" width="13.140625" style="216" bestFit="1" customWidth="1"/>
    <col min="10" max="10" width="12.421875" style="1" hidden="1" customWidth="1"/>
    <col min="11" max="16384" width="9.140625" style="9" customWidth="1"/>
  </cols>
  <sheetData>
    <row r="1" spans="1:10" ht="30" customHeight="1">
      <c r="A1" s="190"/>
      <c r="B1" s="191"/>
      <c r="C1" s="192"/>
      <c r="D1" s="222"/>
      <c r="E1" s="222"/>
      <c r="F1" s="222"/>
      <c r="G1" s="222"/>
      <c r="H1" s="222"/>
      <c r="I1" s="223"/>
      <c r="J1" s="19" t="s">
        <v>73</v>
      </c>
    </row>
    <row r="2" spans="1:10" ht="15.75" customHeight="1">
      <c r="A2" s="193"/>
      <c r="B2" s="51"/>
      <c r="D2" s="37"/>
      <c r="E2" s="37"/>
      <c r="F2" s="37"/>
      <c r="G2" s="37"/>
      <c r="H2" s="37"/>
      <c r="I2" s="224"/>
      <c r="J2" s="20">
        <v>1</v>
      </c>
    </row>
    <row r="3" spans="1:10" ht="18">
      <c r="A3" s="193"/>
      <c r="B3" s="51"/>
      <c r="D3" s="39"/>
      <c r="E3" s="39"/>
      <c r="F3" s="39"/>
      <c r="G3" s="39"/>
      <c r="H3" s="39"/>
      <c r="I3" s="102"/>
      <c r="J3" s="45"/>
    </row>
    <row r="4" spans="1:10" ht="15.75" customHeight="1">
      <c r="A4" s="193"/>
      <c r="B4" s="51"/>
      <c r="D4" s="195"/>
      <c r="E4" s="196"/>
      <c r="F4" s="197"/>
      <c r="G4" s="196"/>
      <c r="H4" s="196"/>
      <c r="I4" s="198"/>
      <c r="J4" s="45"/>
    </row>
    <row r="5" spans="1:10" s="10" customFormat="1" ht="15.75" customHeight="1">
      <c r="A5" s="171" t="s">
        <v>0</v>
      </c>
      <c r="B5" s="225"/>
      <c r="C5" s="226"/>
      <c r="D5" s="174" t="s">
        <v>114</v>
      </c>
      <c r="E5" s="225"/>
      <c r="F5" s="227"/>
      <c r="G5" s="227"/>
      <c r="H5" s="227"/>
      <c r="I5" s="228"/>
      <c r="J5" s="229"/>
    </row>
    <row r="6" spans="1:10" s="10" customFormat="1" ht="6" customHeight="1">
      <c r="A6" s="230"/>
      <c r="B6" s="225"/>
      <c r="C6" s="130"/>
      <c r="D6" s="63" t="s">
        <v>108</v>
      </c>
      <c r="E6" s="225"/>
      <c r="F6" s="227"/>
      <c r="G6" s="227"/>
      <c r="H6" s="227"/>
      <c r="I6" s="231"/>
      <c r="J6" s="229"/>
    </row>
    <row r="7" spans="1:10" s="10" customFormat="1" ht="15.75" customHeight="1">
      <c r="A7" s="173" t="s">
        <v>1</v>
      </c>
      <c r="B7" s="174"/>
      <c r="C7" s="226"/>
      <c r="D7" s="226" t="s">
        <v>115</v>
      </c>
      <c r="E7" s="225"/>
      <c r="F7" s="342"/>
      <c r="G7" s="342"/>
      <c r="H7" s="232"/>
      <c r="I7" s="233"/>
      <c r="J7" s="229"/>
    </row>
    <row r="8" spans="1:10" s="10" customFormat="1" ht="6" customHeight="1">
      <c r="A8" s="173"/>
      <c r="B8" s="174"/>
      <c r="C8" s="226"/>
      <c r="D8" s="174"/>
      <c r="E8" s="225"/>
      <c r="F8" s="234"/>
      <c r="G8" s="225"/>
      <c r="H8" s="225"/>
      <c r="I8" s="233"/>
      <c r="J8" s="229"/>
    </row>
    <row r="9" spans="1:10" s="10" customFormat="1" ht="15.75" customHeight="1">
      <c r="A9" s="173" t="s">
        <v>2</v>
      </c>
      <c r="B9" s="174"/>
      <c r="C9" s="226"/>
      <c r="D9" s="226" t="s">
        <v>116</v>
      </c>
      <c r="E9" s="225"/>
      <c r="F9" s="342" t="s">
        <v>3</v>
      </c>
      <c r="G9" s="342"/>
      <c r="H9" s="235" t="e">
        <f>G144</f>
        <v>#VALUE!</v>
      </c>
      <c r="I9" s="236"/>
      <c r="J9" s="229"/>
    </row>
    <row r="10" spans="1:10" s="10" customFormat="1" ht="6" customHeight="1">
      <c r="A10" s="237"/>
      <c r="B10" s="225"/>
      <c r="C10" s="130"/>
      <c r="D10" s="63"/>
      <c r="E10" s="225"/>
      <c r="F10" s="238"/>
      <c r="G10" s="238"/>
      <c r="H10" s="239"/>
      <c r="I10" s="240"/>
      <c r="J10" s="229"/>
    </row>
    <row r="11" spans="1:10" s="10" customFormat="1" ht="16.5" customHeight="1" thickBot="1">
      <c r="A11" s="241" t="s">
        <v>49</v>
      </c>
      <c r="B11" s="242"/>
      <c r="C11" s="242"/>
      <c r="D11" s="226" t="s">
        <v>106</v>
      </c>
      <c r="E11" s="242"/>
      <c r="F11" s="351"/>
      <c r="G11" s="351"/>
      <c r="H11" s="243"/>
      <c r="I11" s="244"/>
      <c r="J11" s="245"/>
    </row>
    <row r="12" spans="1:10" ht="8.25" customHeight="1" thickBot="1">
      <c r="A12" s="246"/>
      <c r="B12" s="247"/>
      <c r="C12" s="248"/>
      <c r="D12" s="249"/>
      <c r="E12" s="250"/>
      <c r="F12" s="251"/>
      <c r="G12" s="250"/>
      <c r="H12" s="250"/>
      <c r="I12" s="252"/>
      <c r="J12" s="253" t="s">
        <v>5</v>
      </c>
    </row>
    <row r="13" spans="1:10" s="11" customFormat="1" ht="18.75" customHeight="1" thickBot="1">
      <c r="A13" s="8" t="s">
        <v>50</v>
      </c>
      <c r="B13" s="8" t="s">
        <v>56</v>
      </c>
      <c r="C13" s="136" t="s">
        <v>7</v>
      </c>
      <c r="D13" s="254" t="s">
        <v>75</v>
      </c>
      <c r="E13" s="255" t="s">
        <v>9</v>
      </c>
      <c r="F13" s="256" t="s">
        <v>10</v>
      </c>
      <c r="G13" s="257" t="s">
        <v>11</v>
      </c>
      <c r="H13" s="258" t="s">
        <v>76</v>
      </c>
      <c r="I13" s="259" t="s">
        <v>12</v>
      </c>
      <c r="J13" s="260"/>
    </row>
    <row r="14" spans="1:10" s="12" customFormat="1" ht="16.5" customHeight="1" thickBot="1">
      <c r="A14" s="343">
        <v>1</v>
      </c>
      <c r="B14" s="344"/>
      <c r="C14" s="261"/>
      <c r="D14" s="262" t="s">
        <v>83</v>
      </c>
      <c r="E14" s="263">
        <f>SUM(E15)</f>
        <v>0</v>
      </c>
      <c r="F14" s="263"/>
      <c r="G14" s="263"/>
      <c r="H14" s="264"/>
      <c r="I14" s="265" t="e">
        <f>E14/$G$143</f>
        <v>#DIV/0!</v>
      </c>
      <c r="J14" s="266" t="e">
        <f>#REF!</f>
        <v>#REF!</v>
      </c>
    </row>
    <row r="15" spans="1:10" ht="12.75" customHeight="1" outlineLevel="1">
      <c r="A15" s="340" t="s">
        <v>15</v>
      </c>
      <c r="B15" s="341"/>
      <c r="C15" s="267"/>
      <c r="D15" s="268" t="s">
        <v>83</v>
      </c>
      <c r="E15" s="269">
        <f>SUM(H16:H17)</f>
        <v>0</v>
      </c>
      <c r="F15" s="269"/>
      <c r="G15" s="269"/>
      <c r="H15" s="269"/>
      <c r="I15" s="270" t="e">
        <f>E15/$G$143</f>
        <v>#DIV/0!</v>
      </c>
      <c r="J15" s="271" t="e">
        <f>#REF!</f>
        <v>#REF!</v>
      </c>
    </row>
    <row r="16" spans="1:10" ht="13.5" customHeight="1" outlineLevel="1">
      <c r="A16" s="6" t="s">
        <v>16</v>
      </c>
      <c r="B16" s="18">
        <v>93567</v>
      </c>
      <c r="C16" s="272" t="s">
        <v>105</v>
      </c>
      <c r="D16" s="273" t="s">
        <v>213</v>
      </c>
      <c r="E16" s="274" t="s">
        <v>214</v>
      </c>
      <c r="F16" s="275">
        <v>3</v>
      </c>
      <c r="G16" s="199"/>
      <c r="H16" s="4">
        <f>F16*G16</f>
        <v>0</v>
      </c>
      <c r="I16" s="277" t="e">
        <f>H16/$G$143</f>
        <v>#DIV/0!</v>
      </c>
      <c r="J16" s="271" t="e">
        <f>#REF!</f>
        <v>#REF!</v>
      </c>
    </row>
    <row r="17" spans="1:10" ht="13.5" customHeight="1" outlineLevel="1" thickBot="1">
      <c r="A17" s="6" t="s">
        <v>80</v>
      </c>
      <c r="B17" s="18">
        <v>93572</v>
      </c>
      <c r="C17" s="272" t="s">
        <v>105</v>
      </c>
      <c r="D17" s="273" t="s">
        <v>215</v>
      </c>
      <c r="E17" s="274" t="s">
        <v>214</v>
      </c>
      <c r="F17" s="275">
        <v>3</v>
      </c>
      <c r="G17" s="199"/>
      <c r="H17" s="5">
        <f>F17*G17</f>
        <v>0</v>
      </c>
      <c r="I17" s="278" t="e">
        <f>H17/$G$143</f>
        <v>#DIV/0!</v>
      </c>
      <c r="J17" s="271" t="e">
        <f>#REF!</f>
        <v>#REF!</v>
      </c>
    </row>
    <row r="18" spans="1:10" ht="15.75" customHeight="1" thickBot="1">
      <c r="A18" s="336">
        <v>2</v>
      </c>
      <c r="B18" s="337"/>
      <c r="C18" s="261"/>
      <c r="D18" s="262" t="s">
        <v>177</v>
      </c>
      <c r="E18" s="263">
        <f>SUM(E19)</f>
        <v>0</v>
      </c>
      <c r="F18" s="263"/>
      <c r="G18" s="263"/>
      <c r="H18" s="264"/>
      <c r="I18" s="265" t="e">
        <f>E18/$G$143</f>
        <v>#DIV/0!</v>
      </c>
      <c r="J18" s="266" t="e">
        <f>#REF!</f>
        <v>#REF!</v>
      </c>
    </row>
    <row r="19" spans="1:10" ht="12.75" customHeight="1" outlineLevel="1">
      <c r="A19" s="346" t="s">
        <v>17</v>
      </c>
      <c r="B19" s="347"/>
      <c r="C19" s="279"/>
      <c r="D19" s="280" t="s">
        <v>82</v>
      </c>
      <c r="E19" s="281">
        <f>SUM(H20:H31)</f>
        <v>0</v>
      </c>
      <c r="F19" s="281"/>
      <c r="G19" s="281"/>
      <c r="H19" s="281"/>
      <c r="I19" s="282" t="e">
        <f>E19/$G$143</f>
        <v>#DIV/0!</v>
      </c>
      <c r="J19" s="271" t="e">
        <f>#REF!</f>
        <v>#REF!</v>
      </c>
    </row>
    <row r="20" spans="1:10" s="12" customFormat="1" ht="14.25" outlineLevel="1">
      <c r="A20" s="7" t="s">
        <v>18</v>
      </c>
      <c r="B20" s="21">
        <v>20402</v>
      </c>
      <c r="C20" s="272" t="s">
        <v>216</v>
      </c>
      <c r="D20" s="273" t="s">
        <v>217</v>
      </c>
      <c r="E20" s="274" t="s">
        <v>218</v>
      </c>
      <c r="F20" s="283">
        <v>24</v>
      </c>
      <c r="G20" s="199"/>
      <c r="H20" s="5">
        <f aca="true" t="shared" si="0" ref="H20:H25">F20*G20</f>
        <v>0</v>
      </c>
      <c r="I20" s="278" t="e">
        <f aca="true" t="shared" si="1" ref="I20:I31">H20/$G$143</f>
        <v>#DIV/0!</v>
      </c>
      <c r="J20" s="271" t="e">
        <f>#REF!</f>
        <v>#REF!</v>
      </c>
    </row>
    <row r="21" spans="1:10" s="12" customFormat="1" ht="14.25" outlineLevel="1">
      <c r="A21" s="7" t="s">
        <v>19</v>
      </c>
      <c r="B21" s="21">
        <v>97625</v>
      </c>
      <c r="C21" s="272" t="s">
        <v>105</v>
      </c>
      <c r="D21" s="273" t="s">
        <v>219</v>
      </c>
      <c r="E21" s="274" t="s">
        <v>220</v>
      </c>
      <c r="F21" s="283">
        <v>22.8</v>
      </c>
      <c r="G21" s="199"/>
      <c r="H21" s="5">
        <f t="shared" si="0"/>
        <v>0</v>
      </c>
      <c r="I21" s="278" t="e">
        <f t="shared" si="1"/>
        <v>#DIV/0!</v>
      </c>
      <c r="J21" s="271" t="e">
        <f>#REF!</f>
        <v>#REF!</v>
      </c>
    </row>
    <row r="22" spans="1:10" s="12" customFormat="1" ht="14.25" outlineLevel="1">
      <c r="A22" s="7" t="s">
        <v>117</v>
      </c>
      <c r="B22" s="21">
        <v>100328</v>
      </c>
      <c r="C22" s="272" t="s">
        <v>105</v>
      </c>
      <c r="D22" s="273" t="s">
        <v>221</v>
      </c>
      <c r="E22" s="274" t="s">
        <v>222</v>
      </c>
      <c r="F22" s="283">
        <v>134</v>
      </c>
      <c r="G22" s="199"/>
      <c r="H22" s="5">
        <f t="shared" si="0"/>
        <v>0</v>
      </c>
      <c r="I22" s="278" t="e">
        <f t="shared" si="1"/>
        <v>#DIV/0!</v>
      </c>
      <c r="J22" s="271" t="e">
        <f>#REF!</f>
        <v>#REF!</v>
      </c>
    </row>
    <row r="23" spans="1:10" s="12" customFormat="1" ht="14.25" outlineLevel="1">
      <c r="A23" s="7" t="s">
        <v>118</v>
      </c>
      <c r="B23" s="21" t="s">
        <v>58</v>
      </c>
      <c r="C23" s="272" t="s">
        <v>104</v>
      </c>
      <c r="D23" s="273" t="s">
        <v>223</v>
      </c>
      <c r="E23" s="274" t="s">
        <v>218</v>
      </c>
      <c r="F23" s="283">
        <v>24</v>
      </c>
      <c r="G23" s="199"/>
      <c r="H23" s="5">
        <f t="shared" si="0"/>
        <v>0</v>
      </c>
      <c r="I23" s="278" t="e">
        <f t="shared" si="1"/>
        <v>#DIV/0!</v>
      </c>
      <c r="J23" s="271" t="e">
        <f>#REF!</f>
        <v>#REF!</v>
      </c>
    </row>
    <row r="24" spans="1:10" s="12" customFormat="1" ht="14.25" outlineLevel="1">
      <c r="A24" s="7" t="s">
        <v>119</v>
      </c>
      <c r="B24" s="21" t="s">
        <v>66</v>
      </c>
      <c r="C24" s="272" t="s">
        <v>104</v>
      </c>
      <c r="D24" s="273" t="s">
        <v>224</v>
      </c>
      <c r="E24" s="274" t="s">
        <v>218</v>
      </c>
      <c r="F24" s="283">
        <v>24</v>
      </c>
      <c r="G24" s="199"/>
      <c r="H24" s="5">
        <f t="shared" si="0"/>
        <v>0</v>
      </c>
      <c r="I24" s="278" t="e">
        <f t="shared" si="1"/>
        <v>#DIV/0!</v>
      </c>
      <c r="J24" s="271" t="e">
        <f>#REF!</f>
        <v>#REF!</v>
      </c>
    </row>
    <row r="25" spans="1:10" s="12" customFormat="1" ht="14.25" outlineLevel="1">
      <c r="A25" s="7" t="s">
        <v>120</v>
      </c>
      <c r="B25" s="21" t="s">
        <v>69</v>
      </c>
      <c r="C25" s="272" t="s">
        <v>104</v>
      </c>
      <c r="D25" s="273" t="s">
        <v>225</v>
      </c>
      <c r="E25" s="274" t="s">
        <v>222</v>
      </c>
      <c r="F25" s="283">
        <v>2</v>
      </c>
      <c r="G25" s="199"/>
      <c r="H25" s="5">
        <f t="shared" si="0"/>
        <v>0</v>
      </c>
      <c r="I25" s="278" t="e">
        <f t="shared" si="1"/>
        <v>#DIV/0!</v>
      </c>
      <c r="J25" s="271" t="e">
        <f>#REF!</f>
        <v>#REF!</v>
      </c>
    </row>
    <row r="26" spans="1:10" s="12" customFormat="1" ht="14.25" outlineLevel="1">
      <c r="A26" s="7" t="s">
        <v>121</v>
      </c>
      <c r="B26" s="21" t="s">
        <v>69</v>
      </c>
      <c r="C26" s="272" t="s">
        <v>104</v>
      </c>
      <c r="D26" s="273" t="s">
        <v>225</v>
      </c>
      <c r="E26" s="274" t="s">
        <v>222</v>
      </c>
      <c r="F26" s="283">
        <v>2</v>
      </c>
      <c r="G26" s="199"/>
      <c r="H26" s="5">
        <f aca="true" t="shared" si="2" ref="H26:H31">F26*G26</f>
        <v>0</v>
      </c>
      <c r="I26" s="278" t="e">
        <f t="shared" si="1"/>
        <v>#DIV/0!</v>
      </c>
      <c r="J26" s="271" t="e">
        <f>#REF!</f>
        <v>#REF!</v>
      </c>
    </row>
    <row r="27" spans="1:10" s="12" customFormat="1" ht="14.25" outlineLevel="1">
      <c r="A27" s="7" t="s">
        <v>122</v>
      </c>
      <c r="B27" s="21" t="s">
        <v>68</v>
      </c>
      <c r="C27" s="272" t="s">
        <v>104</v>
      </c>
      <c r="D27" s="273" t="s">
        <v>226</v>
      </c>
      <c r="E27" s="274" t="s">
        <v>39</v>
      </c>
      <c r="F27" s="283">
        <v>2</v>
      </c>
      <c r="G27" s="199"/>
      <c r="H27" s="5">
        <f t="shared" si="2"/>
        <v>0</v>
      </c>
      <c r="I27" s="278" t="e">
        <f t="shared" si="1"/>
        <v>#DIV/0!</v>
      </c>
      <c r="J27" s="271" t="e">
        <f>#REF!</f>
        <v>#REF!</v>
      </c>
    </row>
    <row r="28" spans="1:10" s="12" customFormat="1" ht="32.25" customHeight="1" outlineLevel="1">
      <c r="A28" s="7" t="s">
        <v>123</v>
      </c>
      <c r="B28" s="21">
        <v>90084</v>
      </c>
      <c r="C28" s="272" t="s">
        <v>105</v>
      </c>
      <c r="D28" s="273" t="s">
        <v>227</v>
      </c>
      <c r="E28" s="274" t="s">
        <v>220</v>
      </c>
      <c r="F28" s="283">
        <v>350</v>
      </c>
      <c r="G28" s="199"/>
      <c r="H28" s="5">
        <f>F28*G28</f>
        <v>0</v>
      </c>
      <c r="I28" s="278" t="e">
        <f t="shared" si="1"/>
        <v>#DIV/0!</v>
      </c>
      <c r="J28" s="271" t="e">
        <f>#REF!</f>
        <v>#REF!</v>
      </c>
    </row>
    <row r="29" spans="1:10" s="12" customFormat="1" ht="14.25" outlineLevel="1">
      <c r="A29" s="7" t="s">
        <v>124</v>
      </c>
      <c r="B29" s="21">
        <v>100576</v>
      </c>
      <c r="C29" s="272" t="s">
        <v>105</v>
      </c>
      <c r="D29" s="273" t="s">
        <v>228</v>
      </c>
      <c r="E29" s="274" t="s">
        <v>222</v>
      </c>
      <c r="F29" s="283">
        <v>182</v>
      </c>
      <c r="G29" s="199"/>
      <c r="H29" s="5">
        <f t="shared" si="2"/>
        <v>0</v>
      </c>
      <c r="I29" s="278" t="e">
        <f t="shared" si="1"/>
        <v>#DIV/0!</v>
      </c>
      <c r="J29" s="271" t="e">
        <f>#REF!</f>
        <v>#REF!</v>
      </c>
    </row>
    <row r="30" spans="1:10" ht="12.75" outlineLevel="1">
      <c r="A30" s="7" t="s">
        <v>125</v>
      </c>
      <c r="B30" s="284">
        <v>10106</v>
      </c>
      <c r="C30" s="272" t="s">
        <v>229</v>
      </c>
      <c r="D30" s="273" t="s">
        <v>230</v>
      </c>
      <c r="E30" s="274" t="s">
        <v>220</v>
      </c>
      <c r="F30" s="283">
        <v>627.5</v>
      </c>
      <c r="G30" s="199"/>
      <c r="H30" s="4">
        <f>F30*G30</f>
        <v>0</v>
      </c>
      <c r="I30" s="277" t="e">
        <f t="shared" si="1"/>
        <v>#DIV/0!</v>
      </c>
      <c r="J30" s="271" t="e">
        <f>#REF!</f>
        <v>#REF!</v>
      </c>
    </row>
    <row r="31" spans="1:10" ht="13.5" outlineLevel="1" thickBot="1">
      <c r="A31" s="7" t="s">
        <v>126</v>
      </c>
      <c r="B31" s="25">
        <v>10107</v>
      </c>
      <c r="C31" s="272" t="s">
        <v>229</v>
      </c>
      <c r="D31" s="273" t="s">
        <v>231</v>
      </c>
      <c r="E31" s="274" t="s">
        <v>220</v>
      </c>
      <c r="F31" s="283">
        <v>627.5</v>
      </c>
      <c r="G31" s="199"/>
      <c r="H31" s="4">
        <f t="shared" si="2"/>
        <v>0</v>
      </c>
      <c r="I31" s="277" t="e">
        <f t="shared" si="1"/>
        <v>#DIV/0!</v>
      </c>
      <c r="J31" s="271" t="e">
        <f>#REF!</f>
        <v>#REF!</v>
      </c>
    </row>
    <row r="32" spans="1:10" ht="22.5" customHeight="1" thickBot="1">
      <c r="A32" s="336">
        <v>3</v>
      </c>
      <c r="B32" s="337"/>
      <c r="C32" s="261"/>
      <c r="D32" s="262" t="s">
        <v>178</v>
      </c>
      <c r="E32" s="263">
        <f>SUM(E33)</f>
        <v>0</v>
      </c>
      <c r="F32" s="263"/>
      <c r="G32" s="263"/>
      <c r="H32" s="264"/>
      <c r="I32" s="265" t="e">
        <f>E32/$G$143</f>
        <v>#DIV/0!</v>
      </c>
      <c r="J32" s="266" t="e">
        <f>#REF!</f>
        <v>#REF!</v>
      </c>
    </row>
    <row r="33" spans="1:10" ht="12.75" customHeight="1" outlineLevel="1">
      <c r="A33" s="334" t="s">
        <v>20</v>
      </c>
      <c r="B33" s="335"/>
      <c r="C33" s="279"/>
      <c r="D33" s="280" t="s">
        <v>127</v>
      </c>
      <c r="E33" s="281">
        <f>SUM(H34:H38)</f>
        <v>0</v>
      </c>
      <c r="F33" s="281"/>
      <c r="G33" s="281"/>
      <c r="H33" s="281"/>
      <c r="I33" s="282" t="e">
        <f>E33/$G$143</f>
        <v>#DIV/0!</v>
      </c>
      <c r="J33" s="271" t="e">
        <f>#REF!</f>
        <v>#REF!</v>
      </c>
    </row>
    <row r="34" spans="1:10" ht="25.5" outlineLevel="1">
      <c r="A34" s="285" t="s">
        <v>21</v>
      </c>
      <c r="B34" s="284">
        <v>96385</v>
      </c>
      <c r="C34" s="272" t="s">
        <v>105</v>
      </c>
      <c r="D34" s="273" t="s">
        <v>211</v>
      </c>
      <c r="E34" s="274" t="s">
        <v>220</v>
      </c>
      <c r="F34" s="286">
        <v>438</v>
      </c>
      <c r="G34" s="199"/>
      <c r="H34" s="287">
        <f>F34*G34</f>
        <v>0</v>
      </c>
      <c r="I34" s="278" t="e">
        <f>H34/$G$143</f>
        <v>#DIV/0!</v>
      </c>
      <c r="J34" s="271" t="e">
        <f>#REF!</f>
        <v>#REF!</v>
      </c>
    </row>
    <row r="35" spans="1:10" s="200" customFormat="1" ht="12.75" outlineLevel="1">
      <c r="A35" s="285" t="s">
        <v>22</v>
      </c>
      <c r="B35" s="288" t="s">
        <v>62</v>
      </c>
      <c r="C35" s="272" t="s">
        <v>104</v>
      </c>
      <c r="D35" s="273" t="s">
        <v>232</v>
      </c>
      <c r="E35" s="274" t="s">
        <v>220</v>
      </c>
      <c r="F35" s="289">
        <v>438</v>
      </c>
      <c r="G35" s="199"/>
      <c r="H35" s="290">
        <f>F35*G35</f>
        <v>0</v>
      </c>
      <c r="I35" s="291" t="e">
        <f>H35/$G$143</f>
        <v>#DIV/0!</v>
      </c>
      <c r="J35" s="271" t="e">
        <f>#REF!</f>
        <v>#REF!</v>
      </c>
    </row>
    <row r="36" spans="1:10" s="200" customFormat="1" ht="12.75" outlineLevel="1">
      <c r="A36" s="285" t="s">
        <v>23</v>
      </c>
      <c r="B36" s="292" t="s">
        <v>87</v>
      </c>
      <c r="C36" s="272" t="s">
        <v>233</v>
      </c>
      <c r="D36" s="273" t="s">
        <v>208</v>
      </c>
      <c r="E36" s="274" t="s">
        <v>209</v>
      </c>
      <c r="F36" s="289">
        <v>438</v>
      </c>
      <c r="G36" s="276">
        <f>Composição!F14</f>
        <v>0</v>
      </c>
      <c r="H36" s="290">
        <f>F36*G36</f>
        <v>0</v>
      </c>
      <c r="I36" s="291" t="e">
        <f>H36/$G$143</f>
        <v>#DIV/0!</v>
      </c>
      <c r="J36" s="271" t="e">
        <f>#REF!</f>
        <v>#REF!</v>
      </c>
    </row>
    <row r="37" spans="1:10" s="200" customFormat="1" ht="12.75" outlineLevel="1">
      <c r="A37" s="285" t="s">
        <v>24</v>
      </c>
      <c r="B37" s="288" t="s">
        <v>207</v>
      </c>
      <c r="C37" s="272" t="s">
        <v>216</v>
      </c>
      <c r="D37" s="273" t="s">
        <v>234</v>
      </c>
      <c r="E37" s="274" t="s">
        <v>235</v>
      </c>
      <c r="F37" s="289">
        <v>2592</v>
      </c>
      <c r="G37" s="199"/>
      <c r="H37" s="290">
        <f>F37*G37</f>
        <v>0</v>
      </c>
      <c r="I37" s="291" t="e">
        <f>H37/$G$143</f>
        <v>#DIV/0!</v>
      </c>
      <c r="J37" s="271" t="e">
        <f>#REF!</f>
        <v>#REF!</v>
      </c>
    </row>
    <row r="38" spans="1:10" s="200" customFormat="1" ht="13.5" outlineLevel="1" thickBot="1">
      <c r="A38" s="285" t="s">
        <v>182</v>
      </c>
      <c r="B38" s="288">
        <v>20314</v>
      </c>
      <c r="C38" s="272" t="s">
        <v>216</v>
      </c>
      <c r="D38" s="273" t="s">
        <v>236</v>
      </c>
      <c r="E38" s="274" t="s">
        <v>218</v>
      </c>
      <c r="F38" s="289">
        <v>84</v>
      </c>
      <c r="G38" s="199"/>
      <c r="H38" s="290">
        <f>F38*G38</f>
        <v>0</v>
      </c>
      <c r="I38" s="291" t="e">
        <f>H38/$G$143</f>
        <v>#DIV/0!</v>
      </c>
      <c r="J38" s="271" t="e">
        <f>#REF!</f>
        <v>#REF!</v>
      </c>
    </row>
    <row r="39" spans="1:10" ht="15.75" thickBot="1">
      <c r="A39" s="336">
        <v>4</v>
      </c>
      <c r="B39" s="337"/>
      <c r="C39" s="261"/>
      <c r="D39" s="262" t="s">
        <v>179</v>
      </c>
      <c r="E39" s="263">
        <f>SUM(E40+E44+E49+E54+E60+E64)</f>
        <v>0</v>
      </c>
      <c r="F39" s="263"/>
      <c r="G39" s="263"/>
      <c r="H39" s="264"/>
      <c r="I39" s="265" t="e">
        <f>E39/$G$143</f>
        <v>#DIV/0!</v>
      </c>
      <c r="J39" s="266" t="e">
        <f>#REF!</f>
        <v>#REF!</v>
      </c>
    </row>
    <row r="40" spans="1:10" ht="12.75" customHeight="1" outlineLevel="1">
      <c r="A40" s="334" t="s">
        <v>25</v>
      </c>
      <c r="B40" s="335"/>
      <c r="C40" s="279"/>
      <c r="D40" s="280" t="s">
        <v>131</v>
      </c>
      <c r="E40" s="281">
        <f>SUM(H41:H43)</f>
        <v>0</v>
      </c>
      <c r="F40" s="281"/>
      <c r="G40" s="281"/>
      <c r="H40" s="281"/>
      <c r="I40" s="282" t="e">
        <f>E40/$G$143</f>
        <v>#DIV/0!</v>
      </c>
      <c r="J40" s="271" t="e">
        <f>#REF!</f>
        <v>#REF!</v>
      </c>
    </row>
    <row r="41" spans="1:10" ht="25.5" outlineLevel="1">
      <c r="A41" s="7" t="s">
        <v>128</v>
      </c>
      <c r="B41" s="18">
        <v>100896</v>
      </c>
      <c r="C41" s="272" t="s">
        <v>105</v>
      </c>
      <c r="D41" s="273" t="s">
        <v>237</v>
      </c>
      <c r="E41" s="274" t="s">
        <v>218</v>
      </c>
      <c r="F41" s="283">
        <v>372</v>
      </c>
      <c r="G41" s="199"/>
      <c r="H41" s="5">
        <f>F41*G41</f>
        <v>0</v>
      </c>
      <c r="I41" s="278" t="e">
        <f>H41/$G$143</f>
        <v>#DIV/0!</v>
      </c>
      <c r="J41" s="271" t="e">
        <f>#REF!</f>
        <v>#REF!</v>
      </c>
    </row>
    <row r="42" spans="1:10" ht="12.75" outlineLevel="1">
      <c r="A42" s="7" t="s">
        <v>129</v>
      </c>
      <c r="B42" s="18">
        <v>96544</v>
      </c>
      <c r="C42" s="272" t="s">
        <v>105</v>
      </c>
      <c r="D42" s="273" t="s">
        <v>238</v>
      </c>
      <c r="E42" s="274" t="s">
        <v>239</v>
      </c>
      <c r="F42" s="283">
        <v>452</v>
      </c>
      <c r="G42" s="199"/>
      <c r="H42" s="5">
        <f>F42*G42</f>
        <v>0</v>
      </c>
      <c r="I42" s="278" t="e">
        <f>H42/$G$143</f>
        <v>#DIV/0!</v>
      </c>
      <c r="J42" s="271" t="e">
        <f>#REF!</f>
        <v>#REF!</v>
      </c>
    </row>
    <row r="43" spans="1:10" ht="12.75" outlineLevel="1">
      <c r="A43" s="26" t="s">
        <v>130</v>
      </c>
      <c r="B43" s="21">
        <v>96546</v>
      </c>
      <c r="C43" s="293" t="s">
        <v>105</v>
      </c>
      <c r="D43" s="294" t="s">
        <v>240</v>
      </c>
      <c r="E43" s="295" t="s">
        <v>239</v>
      </c>
      <c r="F43" s="296">
        <v>1010</v>
      </c>
      <c r="G43" s="201"/>
      <c r="H43" s="29">
        <f>F43*G43</f>
        <v>0</v>
      </c>
      <c r="I43" s="291" t="e">
        <f>H43/$G$143</f>
        <v>#DIV/0!</v>
      </c>
      <c r="J43" s="271" t="e">
        <f>#REF!</f>
        <v>#REF!</v>
      </c>
    </row>
    <row r="44" spans="1:10" ht="12.75" customHeight="1" outlineLevel="1">
      <c r="A44" s="345" t="s">
        <v>26</v>
      </c>
      <c r="B44" s="345"/>
      <c r="C44" s="297"/>
      <c r="D44" s="298" t="s">
        <v>140</v>
      </c>
      <c r="E44" s="299">
        <f>SUM(H45:H48)</f>
        <v>0</v>
      </c>
      <c r="F44" s="299"/>
      <c r="G44" s="299"/>
      <c r="H44" s="299"/>
      <c r="I44" s="300" t="e">
        <f>E44/$G$143</f>
        <v>#DIV/0!</v>
      </c>
      <c r="J44" s="271" t="e">
        <f>#REF!</f>
        <v>#REF!</v>
      </c>
    </row>
    <row r="45" spans="1:10" ht="12.75" customHeight="1" outlineLevel="1">
      <c r="A45" s="7" t="s">
        <v>144</v>
      </c>
      <c r="B45" s="25">
        <v>96530</v>
      </c>
      <c r="C45" s="272" t="s">
        <v>105</v>
      </c>
      <c r="D45" s="273" t="s">
        <v>241</v>
      </c>
      <c r="E45" s="274" t="s">
        <v>222</v>
      </c>
      <c r="F45" s="275">
        <v>15</v>
      </c>
      <c r="G45" s="199"/>
      <c r="H45" s="4">
        <f>F45*G45</f>
        <v>0</v>
      </c>
      <c r="I45" s="277" t="e">
        <f>H45/$G$143</f>
        <v>#DIV/0!</v>
      </c>
      <c r="J45" s="271" t="e">
        <f>#REF!</f>
        <v>#REF!</v>
      </c>
    </row>
    <row r="46" spans="1:10" ht="12.75" customHeight="1" outlineLevel="1">
      <c r="A46" s="7" t="s">
        <v>145</v>
      </c>
      <c r="B46" s="25">
        <v>96544</v>
      </c>
      <c r="C46" s="272" t="s">
        <v>105</v>
      </c>
      <c r="D46" s="273" t="s">
        <v>238</v>
      </c>
      <c r="E46" s="274" t="s">
        <v>239</v>
      </c>
      <c r="F46" s="275">
        <v>60</v>
      </c>
      <c r="G46" s="199"/>
      <c r="H46" s="4">
        <f>F46*G46</f>
        <v>0</v>
      </c>
      <c r="I46" s="277" t="e">
        <f>H46/$G$143</f>
        <v>#DIV/0!</v>
      </c>
      <c r="J46" s="271" t="e">
        <f>#REF!</f>
        <v>#REF!</v>
      </c>
    </row>
    <row r="47" spans="1:10" ht="12.75" customHeight="1" outlineLevel="1">
      <c r="A47" s="7" t="s">
        <v>146</v>
      </c>
      <c r="B47" s="25">
        <v>96545</v>
      </c>
      <c r="C47" s="272" t="s">
        <v>105</v>
      </c>
      <c r="D47" s="273" t="s">
        <v>242</v>
      </c>
      <c r="E47" s="274" t="s">
        <v>239</v>
      </c>
      <c r="F47" s="275">
        <v>64</v>
      </c>
      <c r="G47" s="199"/>
      <c r="H47" s="4">
        <f>F47*G47</f>
        <v>0</v>
      </c>
      <c r="I47" s="277" t="e">
        <f>H47/$G$143</f>
        <v>#DIV/0!</v>
      </c>
      <c r="J47" s="271" t="e">
        <f>#REF!</f>
        <v>#REF!</v>
      </c>
    </row>
    <row r="48" spans="1:10" ht="12.75" customHeight="1" outlineLevel="1">
      <c r="A48" s="7" t="s">
        <v>147</v>
      </c>
      <c r="B48" s="28">
        <v>103674</v>
      </c>
      <c r="C48" s="293" t="s">
        <v>105</v>
      </c>
      <c r="D48" s="273" t="s">
        <v>243</v>
      </c>
      <c r="E48" s="295" t="s">
        <v>220</v>
      </c>
      <c r="F48" s="301">
        <v>1.5</v>
      </c>
      <c r="G48" s="201"/>
      <c r="H48" s="27">
        <f>F48*G48</f>
        <v>0</v>
      </c>
      <c r="I48" s="302" t="e">
        <f>H48/$G$143</f>
        <v>#DIV/0!</v>
      </c>
      <c r="J48" s="271" t="e">
        <f>#REF!</f>
        <v>#REF!</v>
      </c>
    </row>
    <row r="49" spans="1:10" ht="12.75" customHeight="1" outlineLevel="1">
      <c r="A49" s="345" t="s">
        <v>27</v>
      </c>
      <c r="B49" s="345"/>
      <c r="C49" s="297"/>
      <c r="D49" s="303" t="s">
        <v>141</v>
      </c>
      <c r="E49" s="299">
        <f>SUM(H50:H53)</f>
        <v>0</v>
      </c>
      <c r="F49" s="299"/>
      <c r="G49" s="299"/>
      <c r="H49" s="299"/>
      <c r="I49" s="300" t="e">
        <f>E49/$G$143</f>
        <v>#DIV/0!</v>
      </c>
      <c r="J49" s="271" t="e">
        <f>#REF!</f>
        <v>#REF!</v>
      </c>
    </row>
    <row r="50" spans="1:10" ht="12.75" customHeight="1" outlineLevel="1">
      <c r="A50" s="7" t="s">
        <v>148</v>
      </c>
      <c r="B50" s="25">
        <v>96530</v>
      </c>
      <c r="C50" s="272" t="s">
        <v>105</v>
      </c>
      <c r="D50" s="273" t="s">
        <v>241</v>
      </c>
      <c r="E50" s="274" t="s">
        <v>222</v>
      </c>
      <c r="F50" s="275">
        <v>36</v>
      </c>
      <c r="G50" s="199"/>
      <c r="H50" s="4">
        <f>F50*G50</f>
        <v>0</v>
      </c>
      <c r="I50" s="277" t="e">
        <f>H50/$G$143</f>
        <v>#DIV/0!</v>
      </c>
      <c r="J50" s="271" t="e">
        <f>#REF!</f>
        <v>#REF!</v>
      </c>
    </row>
    <row r="51" spans="1:10" ht="12.75" customHeight="1" outlineLevel="1">
      <c r="A51" s="7" t="s">
        <v>149</v>
      </c>
      <c r="B51" s="25">
        <v>96544</v>
      </c>
      <c r="C51" s="272" t="s">
        <v>105</v>
      </c>
      <c r="D51" s="273" t="s">
        <v>238</v>
      </c>
      <c r="E51" s="274" t="s">
        <v>239</v>
      </c>
      <c r="F51" s="275">
        <v>150</v>
      </c>
      <c r="G51" s="199"/>
      <c r="H51" s="4">
        <f>F51*G51</f>
        <v>0</v>
      </c>
      <c r="I51" s="277" t="e">
        <f>H51/$G$143</f>
        <v>#DIV/0!</v>
      </c>
      <c r="J51" s="271" t="e">
        <f>#REF!</f>
        <v>#REF!</v>
      </c>
    </row>
    <row r="52" spans="1:10" ht="12.75" customHeight="1" outlineLevel="1">
      <c r="A52" s="7" t="s">
        <v>150</v>
      </c>
      <c r="B52" s="25">
        <v>96546</v>
      </c>
      <c r="C52" s="272" t="s">
        <v>105</v>
      </c>
      <c r="D52" s="273" t="s">
        <v>240</v>
      </c>
      <c r="E52" s="274" t="s">
        <v>239</v>
      </c>
      <c r="F52" s="275">
        <v>244</v>
      </c>
      <c r="G52" s="199"/>
      <c r="H52" s="4">
        <f>F52*G52</f>
        <v>0</v>
      </c>
      <c r="I52" s="277" t="e">
        <f>H52/$G$143</f>
        <v>#DIV/0!</v>
      </c>
      <c r="J52" s="271" t="e">
        <f>#REF!</f>
        <v>#REF!</v>
      </c>
    </row>
    <row r="53" spans="1:10" ht="12.75" customHeight="1" outlineLevel="1">
      <c r="A53" s="7" t="s">
        <v>151</v>
      </c>
      <c r="B53" s="28">
        <v>103672</v>
      </c>
      <c r="C53" s="293" t="s">
        <v>105</v>
      </c>
      <c r="D53" s="294" t="s">
        <v>244</v>
      </c>
      <c r="E53" s="295" t="s">
        <v>220</v>
      </c>
      <c r="F53" s="301">
        <v>3.6</v>
      </c>
      <c r="G53" s="201"/>
      <c r="H53" s="27">
        <f>F53*G53</f>
        <v>0</v>
      </c>
      <c r="I53" s="302" t="e">
        <f>H53/$G$143</f>
        <v>#DIV/0!</v>
      </c>
      <c r="J53" s="271" t="e">
        <f>#REF!</f>
        <v>#REF!</v>
      </c>
    </row>
    <row r="54" spans="1:10" ht="12.75" customHeight="1" outlineLevel="1">
      <c r="A54" s="345" t="s">
        <v>28</v>
      </c>
      <c r="B54" s="345"/>
      <c r="C54" s="297"/>
      <c r="D54" s="298" t="s">
        <v>109</v>
      </c>
      <c r="E54" s="299">
        <f>SUM(H55:H59)</f>
        <v>0</v>
      </c>
      <c r="F54" s="299"/>
      <c r="G54" s="299"/>
      <c r="H54" s="299"/>
      <c r="I54" s="300" t="e">
        <f>E54/$G$143</f>
        <v>#DIV/0!</v>
      </c>
      <c r="J54" s="271" t="e">
        <f>#REF!</f>
        <v>#REF!</v>
      </c>
    </row>
    <row r="55" spans="1:10" ht="25.5" outlineLevel="1">
      <c r="A55" s="7" t="s">
        <v>152</v>
      </c>
      <c r="B55" s="25">
        <v>103317</v>
      </c>
      <c r="C55" s="272" t="s">
        <v>105</v>
      </c>
      <c r="D55" s="273" t="s">
        <v>245</v>
      </c>
      <c r="E55" s="274" t="s">
        <v>222</v>
      </c>
      <c r="F55" s="275">
        <v>107</v>
      </c>
      <c r="G55" s="199"/>
      <c r="H55" s="4">
        <f>F55*G55</f>
        <v>0</v>
      </c>
      <c r="I55" s="277" t="e">
        <f>H55/$G$143</f>
        <v>#DIV/0!</v>
      </c>
      <c r="J55" s="271" t="e">
        <f>#REF!</f>
        <v>#REF!</v>
      </c>
    </row>
    <row r="56" spans="1:10" ht="25.5" outlineLevel="1">
      <c r="A56" s="7" t="s">
        <v>153</v>
      </c>
      <c r="B56" s="25">
        <v>87893</v>
      </c>
      <c r="C56" s="272" t="s">
        <v>105</v>
      </c>
      <c r="D56" s="273" t="s">
        <v>246</v>
      </c>
      <c r="E56" s="274" t="s">
        <v>222</v>
      </c>
      <c r="F56" s="275">
        <v>107</v>
      </c>
      <c r="G56" s="199"/>
      <c r="H56" s="4">
        <f>F56*G56</f>
        <v>0</v>
      </c>
      <c r="I56" s="277" t="e">
        <f>H56/$G$143</f>
        <v>#DIV/0!</v>
      </c>
      <c r="J56" s="271" t="e">
        <f>#REF!</f>
        <v>#REF!</v>
      </c>
    </row>
    <row r="57" spans="1:10" ht="25.5" outlineLevel="1">
      <c r="A57" s="7" t="s">
        <v>154</v>
      </c>
      <c r="B57" s="25">
        <v>87794</v>
      </c>
      <c r="C57" s="272" t="s">
        <v>105</v>
      </c>
      <c r="D57" s="273" t="s">
        <v>247</v>
      </c>
      <c r="E57" s="274" t="s">
        <v>222</v>
      </c>
      <c r="F57" s="275">
        <v>107</v>
      </c>
      <c r="G57" s="199"/>
      <c r="H57" s="4">
        <f>F57*G57</f>
        <v>0</v>
      </c>
      <c r="I57" s="277" t="e">
        <f>H57/$G$143</f>
        <v>#DIV/0!</v>
      </c>
      <c r="J57" s="271" t="e">
        <f>#REF!</f>
        <v>#REF!</v>
      </c>
    </row>
    <row r="58" spans="1:10" ht="25.5" outlineLevel="1">
      <c r="A58" s="7" t="s">
        <v>155</v>
      </c>
      <c r="B58" s="25">
        <v>87530</v>
      </c>
      <c r="C58" s="272" t="s">
        <v>105</v>
      </c>
      <c r="D58" s="273" t="s">
        <v>248</v>
      </c>
      <c r="E58" s="274" t="s">
        <v>222</v>
      </c>
      <c r="F58" s="275">
        <v>107</v>
      </c>
      <c r="G58" s="199"/>
      <c r="H58" s="4">
        <f>F58*G58</f>
        <v>0</v>
      </c>
      <c r="I58" s="277" t="e">
        <f>H58/$G$143</f>
        <v>#DIV/0!</v>
      </c>
      <c r="J58" s="271" t="e">
        <f>#REF!</f>
        <v>#REF!</v>
      </c>
    </row>
    <row r="59" spans="1:10" ht="12.75" customHeight="1" outlineLevel="1">
      <c r="A59" s="7" t="s">
        <v>156</v>
      </c>
      <c r="B59" s="28">
        <v>88489</v>
      </c>
      <c r="C59" s="293" t="s">
        <v>105</v>
      </c>
      <c r="D59" s="294" t="s">
        <v>249</v>
      </c>
      <c r="E59" s="295" t="s">
        <v>222</v>
      </c>
      <c r="F59" s="301">
        <v>214</v>
      </c>
      <c r="G59" s="201"/>
      <c r="H59" s="27">
        <f>F59*G59</f>
        <v>0</v>
      </c>
      <c r="I59" s="302" t="e">
        <f>H59/$G$143</f>
        <v>#DIV/0!</v>
      </c>
      <c r="J59" s="271" t="e">
        <f>#REF!</f>
        <v>#REF!</v>
      </c>
    </row>
    <row r="60" spans="1:10" ht="12.75" customHeight="1" outlineLevel="1">
      <c r="A60" s="345" t="s">
        <v>60</v>
      </c>
      <c r="B60" s="345"/>
      <c r="C60" s="297"/>
      <c r="D60" s="298" t="s">
        <v>142</v>
      </c>
      <c r="E60" s="299">
        <f>SUM(H61:H63)</f>
        <v>0</v>
      </c>
      <c r="F60" s="299"/>
      <c r="G60" s="299"/>
      <c r="H60" s="299"/>
      <c r="I60" s="300" t="e">
        <f>E60/$G$143</f>
        <v>#DIV/0!</v>
      </c>
      <c r="J60" s="271" t="e">
        <f>#REF!</f>
        <v>#REF!</v>
      </c>
    </row>
    <row r="61" spans="1:10" ht="25.5" outlineLevel="1">
      <c r="A61" s="7" t="s">
        <v>157</v>
      </c>
      <c r="B61" s="25">
        <v>101504</v>
      </c>
      <c r="C61" s="272" t="s">
        <v>105</v>
      </c>
      <c r="D61" s="273" t="s">
        <v>250</v>
      </c>
      <c r="E61" s="274" t="s">
        <v>39</v>
      </c>
      <c r="F61" s="275">
        <v>1</v>
      </c>
      <c r="G61" s="199"/>
      <c r="H61" s="4">
        <f>F61*G61</f>
        <v>0</v>
      </c>
      <c r="I61" s="277" t="e">
        <f>H61/$G$143</f>
        <v>#DIV/0!</v>
      </c>
      <c r="J61" s="271" t="e">
        <f>#REF!</f>
        <v>#REF!</v>
      </c>
    </row>
    <row r="62" spans="1:10" ht="12.75" customHeight="1" outlineLevel="1">
      <c r="A62" s="7" t="s">
        <v>158</v>
      </c>
      <c r="B62" s="25" t="s">
        <v>72</v>
      </c>
      <c r="C62" s="272" t="s">
        <v>104</v>
      </c>
      <c r="D62" s="273" t="s">
        <v>251</v>
      </c>
      <c r="E62" s="274" t="s">
        <v>39</v>
      </c>
      <c r="F62" s="275">
        <v>1</v>
      </c>
      <c r="G62" s="199"/>
      <c r="H62" s="4">
        <f>F62*G62</f>
        <v>0</v>
      </c>
      <c r="I62" s="277" t="e">
        <f>H62/$G$143</f>
        <v>#DIV/0!</v>
      </c>
      <c r="J62" s="271" t="e">
        <f>#REF!</f>
        <v>#REF!</v>
      </c>
    </row>
    <row r="63" spans="1:10" ht="25.5" outlineLevel="1">
      <c r="A63" s="7" t="s">
        <v>159</v>
      </c>
      <c r="B63" s="25">
        <v>95635</v>
      </c>
      <c r="C63" s="272" t="s">
        <v>105</v>
      </c>
      <c r="D63" s="273" t="s">
        <v>252</v>
      </c>
      <c r="E63" s="274" t="s">
        <v>39</v>
      </c>
      <c r="F63" s="275">
        <v>1</v>
      </c>
      <c r="G63" s="199"/>
      <c r="H63" s="4">
        <f>F63*G63</f>
        <v>0</v>
      </c>
      <c r="I63" s="277" t="e">
        <f>H63/$G$143</f>
        <v>#DIV/0!</v>
      </c>
      <c r="J63" s="271" t="e">
        <f>#REF!</f>
        <v>#REF!</v>
      </c>
    </row>
    <row r="64" spans="1:10" ht="12.75" customHeight="1" outlineLevel="1">
      <c r="A64" s="345" t="s">
        <v>61</v>
      </c>
      <c r="B64" s="345"/>
      <c r="C64" s="297"/>
      <c r="D64" s="298" t="s">
        <v>143</v>
      </c>
      <c r="E64" s="299">
        <f>SUM(H65:H67)</f>
        <v>0</v>
      </c>
      <c r="F64" s="299"/>
      <c r="G64" s="299"/>
      <c r="H64" s="299"/>
      <c r="I64" s="300" t="e">
        <f>E64/$G$143</f>
        <v>#DIV/0!</v>
      </c>
      <c r="J64" s="271" t="e">
        <f>#REF!</f>
        <v>#REF!</v>
      </c>
    </row>
    <row r="65" spans="1:10" ht="31.5" customHeight="1" outlineLevel="1">
      <c r="A65" s="7" t="s">
        <v>160</v>
      </c>
      <c r="B65" s="25">
        <v>91785</v>
      </c>
      <c r="C65" s="272" t="s">
        <v>105</v>
      </c>
      <c r="D65" s="273" t="s">
        <v>253</v>
      </c>
      <c r="E65" s="274" t="s">
        <v>218</v>
      </c>
      <c r="F65" s="275">
        <v>25</v>
      </c>
      <c r="G65" s="199"/>
      <c r="H65" s="4">
        <f>F65*G65</f>
        <v>0</v>
      </c>
      <c r="I65" s="277" t="e">
        <f>H65/$G$143</f>
        <v>#DIV/0!</v>
      </c>
      <c r="J65" s="271" t="e">
        <f>#REF!</f>
        <v>#REF!</v>
      </c>
    </row>
    <row r="66" spans="1:10" ht="31.5" customHeight="1" outlineLevel="1">
      <c r="A66" s="7" t="s">
        <v>161</v>
      </c>
      <c r="B66" s="25">
        <v>91795</v>
      </c>
      <c r="C66" s="272" t="s">
        <v>105</v>
      </c>
      <c r="D66" s="273" t="s">
        <v>254</v>
      </c>
      <c r="E66" s="274" t="s">
        <v>218</v>
      </c>
      <c r="F66" s="275">
        <v>35</v>
      </c>
      <c r="G66" s="199"/>
      <c r="H66" s="4">
        <f>F66*G66</f>
        <v>0</v>
      </c>
      <c r="I66" s="277" t="e">
        <f>H66/$G$143</f>
        <v>#DIV/0!</v>
      </c>
      <c r="J66" s="271" t="e">
        <f>#REF!</f>
        <v>#REF!</v>
      </c>
    </row>
    <row r="67" spans="1:10" ht="32.25" customHeight="1" outlineLevel="1" thickBot="1">
      <c r="A67" s="7" t="s">
        <v>162</v>
      </c>
      <c r="B67" s="25">
        <v>91790</v>
      </c>
      <c r="C67" s="272" t="s">
        <v>105</v>
      </c>
      <c r="D67" s="273" t="s">
        <v>255</v>
      </c>
      <c r="E67" s="274" t="s">
        <v>218</v>
      </c>
      <c r="F67" s="275">
        <v>10</v>
      </c>
      <c r="G67" s="199"/>
      <c r="H67" s="4">
        <f>F67*G67</f>
        <v>0</v>
      </c>
      <c r="I67" s="277" t="e">
        <f>H67/$G$143</f>
        <v>#DIV/0!</v>
      </c>
      <c r="J67" s="271" t="e">
        <f>#REF!</f>
        <v>#REF!</v>
      </c>
    </row>
    <row r="68" spans="1:10" ht="15.75" thickBot="1">
      <c r="A68" s="336">
        <v>5</v>
      </c>
      <c r="B68" s="337"/>
      <c r="C68" s="261"/>
      <c r="D68" s="262" t="s">
        <v>180</v>
      </c>
      <c r="E68" s="263">
        <f>SUM(E69)</f>
        <v>0</v>
      </c>
      <c r="F68" s="263"/>
      <c r="G68" s="263"/>
      <c r="H68" s="264"/>
      <c r="I68" s="265" t="e">
        <f>E68/$G$143</f>
        <v>#DIV/0!</v>
      </c>
      <c r="J68" s="266" t="e">
        <f>#REF!</f>
        <v>#REF!</v>
      </c>
    </row>
    <row r="69" spans="1:10" ht="12.75" customHeight="1" outlineLevel="1">
      <c r="A69" s="334" t="s">
        <v>29</v>
      </c>
      <c r="B69" s="335"/>
      <c r="C69" s="279"/>
      <c r="D69" s="304" t="s">
        <v>163</v>
      </c>
      <c r="E69" s="281">
        <f>SUM(H70:H81)</f>
        <v>0</v>
      </c>
      <c r="F69" s="281"/>
      <c r="G69" s="281"/>
      <c r="H69" s="281"/>
      <c r="I69" s="282" t="e">
        <f>E69/$G$143</f>
        <v>#DIV/0!</v>
      </c>
      <c r="J69" s="271" t="e">
        <f>#REF!</f>
        <v>#REF!</v>
      </c>
    </row>
    <row r="70" spans="1:10" ht="12.75" customHeight="1" outlineLevel="1">
      <c r="A70" s="7" t="s">
        <v>94</v>
      </c>
      <c r="B70" s="25">
        <v>86902</v>
      </c>
      <c r="C70" s="272" t="s">
        <v>105</v>
      </c>
      <c r="D70" s="273" t="s">
        <v>256</v>
      </c>
      <c r="E70" s="274" t="s">
        <v>39</v>
      </c>
      <c r="F70" s="275">
        <v>1</v>
      </c>
      <c r="G70" s="199"/>
      <c r="H70" s="4">
        <f aca="true" t="shared" si="3" ref="H70:H81">F70*G70</f>
        <v>0</v>
      </c>
      <c r="I70" s="277" t="e">
        <f aca="true" t="shared" si="4" ref="I70:I81">H70/$G$143</f>
        <v>#DIV/0!</v>
      </c>
      <c r="J70" s="271" t="e">
        <f>#REF!</f>
        <v>#REF!</v>
      </c>
    </row>
    <row r="71" spans="1:10" ht="12.75" customHeight="1" outlineLevel="1">
      <c r="A71" s="7" t="s">
        <v>30</v>
      </c>
      <c r="B71" s="25">
        <v>86931</v>
      </c>
      <c r="C71" s="272" t="s">
        <v>105</v>
      </c>
      <c r="D71" s="273" t="s">
        <v>257</v>
      </c>
      <c r="E71" s="274" t="s">
        <v>39</v>
      </c>
      <c r="F71" s="275">
        <v>1</v>
      </c>
      <c r="G71" s="199"/>
      <c r="H71" s="4">
        <f t="shared" si="3"/>
        <v>0</v>
      </c>
      <c r="I71" s="277" t="e">
        <f t="shared" si="4"/>
        <v>#DIV/0!</v>
      </c>
      <c r="J71" s="271" t="e">
        <f>#REF!</f>
        <v>#REF!</v>
      </c>
    </row>
    <row r="72" spans="1:10" ht="12.75" customHeight="1" outlineLevel="1">
      <c r="A72" s="7" t="s">
        <v>95</v>
      </c>
      <c r="B72" s="25">
        <v>86915</v>
      </c>
      <c r="C72" s="272" t="s">
        <v>105</v>
      </c>
      <c r="D72" s="273" t="s">
        <v>258</v>
      </c>
      <c r="E72" s="274" t="s">
        <v>39</v>
      </c>
      <c r="F72" s="275">
        <v>3</v>
      </c>
      <c r="G72" s="199"/>
      <c r="H72" s="4">
        <f t="shared" si="3"/>
        <v>0</v>
      </c>
      <c r="I72" s="277" t="e">
        <f t="shared" si="4"/>
        <v>#DIV/0!</v>
      </c>
      <c r="J72" s="271" t="e">
        <f>#REF!</f>
        <v>#REF!</v>
      </c>
    </row>
    <row r="73" spans="1:10" ht="12.75" customHeight="1" outlineLevel="1">
      <c r="A73" s="7" t="s">
        <v>31</v>
      </c>
      <c r="B73" s="25">
        <v>103002</v>
      </c>
      <c r="C73" s="272" t="s">
        <v>105</v>
      </c>
      <c r="D73" s="273" t="s">
        <v>259</v>
      </c>
      <c r="E73" s="274" t="s">
        <v>39</v>
      </c>
      <c r="F73" s="275">
        <v>20</v>
      </c>
      <c r="G73" s="199"/>
      <c r="H73" s="4">
        <f t="shared" si="3"/>
        <v>0</v>
      </c>
      <c r="I73" s="277" t="e">
        <f t="shared" si="4"/>
        <v>#DIV/0!</v>
      </c>
      <c r="J73" s="271" t="e">
        <f>#REF!</f>
        <v>#REF!</v>
      </c>
    </row>
    <row r="74" spans="1:10" ht="12.75" customHeight="1" outlineLevel="1">
      <c r="A74" s="7" t="s">
        <v>132</v>
      </c>
      <c r="B74" s="25" t="s">
        <v>64</v>
      </c>
      <c r="C74" s="272" t="s">
        <v>104</v>
      </c>
      <c r="D74" s="273" t="s">
        <v>260</v>
      </c>
      <c r="E74" s="274" t="s">
        <v>222</v>
      </c>
      <c r="F74" s="275">
        <v>25</v>
      </c>
      <c r="G74" s="199"/>
      <c r="H74" s="4">
        <f t="shared" si="3"/>
        <v>0</v>
      </c>
      <c r="I74" s="277" t="e">
        <f t="shared" si="4"/>
        <v>#DIV/0!</v>
      </c>
      <c r="J74" s="271" t="e">
        <f>#REF!</f>
        <v>#REF!</v>
      </c>
    </row>
    <row r="75" spans="1:10" ht="12.75" customHeight="1" outlineLevel="1">
      <c r="A75" s="7" t="s">
        <v>133</v>
      </c>
      <c r="B75" s="3" t="s">
        <v>70</v>
      </c>
      <c r="C75" s="272" t="s">
        <v>104</v>
      </c>
      <c r="D75" s="273" t="s">
        <v>261</v>
      </c>
      <c r="E75" s="274" t="s">
        <v>222</v>
      </c>
      <c r="F75" s="275">
        <v>2</v>
      </c>
      <c r="G75" s="199"/>
      <c r="H75" s="4">
        <f t="shared" si="3"/>
        <v>0</v>
      </c>
      <c r="I75" s="277" t="e">
        <f t="shared" si="4"/>
        <v>#DIV/0!</v>
      </c>
      <c r="J75" s="271" t="e">
        <f>#REF!</f>
        <v>#REF!</v>
      </c>
    </row>
    <row r="76" spans="1:10" ht="12.75" customHeight="1" outlineLevel="1">
      <c r="A76" s="7" t="s">
        <v>134</v>
      </c>
      <c r="B76" s="25">
        <v>103317</v>
      </c>
      <c r="C76" s="272" t="s">
        <v>105</v>
      </c>
      <c r="D76" s="273" t="s">
        <v>245</v>
      </c>
      <c r="E76" s="274" t="s">
        <v>222</v>
      </c>
      <c r="F76" s="275">
        <v>25</v>
      </c>
      <c r="G76" s="199"/>
      <c r="H76" s="4">
        <f t="shared" si="3"/>
        <v>0</v>
      </c>
      <c r="I76" s="277" t="e">
        <f t="shared" si="4"/>
        <v>#DIV/0!</v>
      </c>
      <c r="J76" s="271" t="e">
        <f>#REF!</f>
        <v>#REF!</v>
      </c>
    </row>
    <row r="77" spans="1:10" ht="12.75" customHeight="1" outlineLevel="1">
      <c r="A77" s="7" t="s">
        <v>135</v>
      </c>
      <c r="B77" s="25">
        <v>87530</v>
      </c>
      <c r="C77" s="272" t="s">
        <v>105</v>
      </c>
      <c r="D77" s="273" t="s">
        <v>248</v>
      </c>
      <c r="E77" s="274" t="s">
        <v>222</v>
      </c>
      <c r="F77" s="275">
        <v>25</v>
      </c>
      <c r="G77" s="199"/>
      <c r="H77" s="4">
        <f t="shared" si="3"/>
        <v>0</v>
      </c>
      <c r="I77" s="277" t="e">
        <f t="shared" si="4"/>
        <v>#DIV/0!</v>
      </c>
      <c r="J77" s="271" t="e">
        <f>#REF!</f>
        <v>#REF!</v>
      </c>
    </row>
    <row r="78" spans="1:10" ht="12.75" customHeight="1" outlineLevel="1">
      <c r="A78" s="7" t="s">
        <v>136</v>
      </c>
      <c r="B78" s="3" t="s">
        <v>67</v>
      </c>
      <c r="C78" s="272" t="s">
        <v>104</v>
      </c>
      <c r="D78" s="273" t="s">
        <v>262</v>
      </c>
      <c r="E78" s="274" t="s">
        <v>222</v>
      </c>
      <c r="F78" s="275">
        <v>110</v>
      </c>
      <c r="G78" s="199"/>
      <c r="H78" s="4">
        <f t="shared" si="3"/>
        <v>0</v>
      </c>
      <c r="I78" s="277" t="e">
        <f t="shared" si="4"/>
        <v>#DIV/0!</v>
      </c>
      <c r="J78" s="271" t="e">
        <f>#REF!</f>
        <v>#REF!</v>
      </c>
    </row>
    <row r="79" spans="1:10" ht="12.75" customHeight="1" outlineLevel="1">
      <c r="A79" s="7" t="s">
        <v>137</v>
      </c>
      <c r="B79" s="3" t="s">
        <v>71</v>
      </c>
      <c r="C79" s="272" t="s">
        <v>104</v>
      </c>
      <c r="D79" s="273" t="s">
        <v>263</v>
      </c>
      <c r="E79" s="274" t="s">
        <v>222</v>
      </c>
      <c r="F79" s="275">
        <v>110</v>
      </c>
      <c r="G79" s="199"/>
      <c r="H79" s="4">
        <f t="shared" si="3"/>
        <v>0</v>
      </c>
      <c r="I79" s="277" t="e">
        <f t="shared" si="4"/>
        <v>#DIV/0!</v>
      </c>
      <c r="J79" s="271" t="e">
        <f>#REF!</f>
        <v>#REF!</v>
      </c>
    </row>
    <row r="80" spans="1:10" ht="12.75" customHeight="1" outlineLevel="1">
      <c r="A80" s="7" t="s">
        <v>138</v>
      </c>
      <c r="B80" s="25">
        <v>110225</v>
      </c>
      <c r="C80" s="272" t="s">
        <v>229</v>
      </c>
      <c r="D80" s="273" t="s">
        <v>264</v>
      </c>
      <c r="E80" s="274" t="s">
        <v>222</v>
      </c>
      <c r="F80" s="275">
        <v>130</v>
      </c>
      <c r="G80" s="199"/>
      <c r="H80" s="4">
        <f t="shared" si="3"/>
        <v>0</v>
      </c>
      <c r="I80" s="277" t="e">
        <f t="shared" si="4"/>
        <v>#DIV/0!</v>
      </c>
      <c r="J80" s="271" t="e">
        <f>#REF!</f>
        <v>#REF!</v>
      </c>
    </row>
    <row r="81" spans="1:10" ht="12.75" customHeight="1" outlineLevel="1" thickBot="1">
      <c r="A81" s="7" t="s">
        <v>139</v>
      </c>
      <c r="B81" s="25" t="s">
        <v>65</v>
      </c>
      <c r="C81" s="272" t="s">
        <v>104</v>
      </c>
      <c r="D81" s="273" t="s">
        <v>265</v>
      </c>
      <c r="E81" s="274" t="s">
        <v>220</v>
      </c>
      <c r="F81" s="275">
        <v>1</v>
      </c>
      <c r="G81" s="199"/>
      <c r="H81" s="4">
        <f t="shared" si="3"/>
        <v>0</v>
      </c>
      <c r="I81" s="277" t="e">
        <f t="shared" si="4"/>
        <v>#DIV/0!</v>
      </c>
      <c r="J81" s="271" t="e">
        <f>#REF!</f>
        <v>#REF!</v>
      </c>
    </row>
    <row r="82" spans="1:10" ht="15.75" customHeight="1" thickBot="1">
      <c r="A82" s="336">
        <v>6</v>
      </c>
      <c r="B82" s="337"/>
      <c r="C82" s="261"/>
      <c r="D82" s="262" t="s">
        <v>183</v>
      </c>
      <c r="E82" s="263">
        <f>SUM(E83)</f>
        <v>0</v>
      </c>
      <c r="F82" s="263"/>
      <c r="G82" s="263"/>
      <c r="H82" s="264"/>
      <c r="I82" s="265" t="e">
        <f>E82/$G$143</f>
        <v>#DIV/0!</v>
      </c>
      <c r="J82" s="266" t="e">
        <f>#REF!</f>
        <v>#REF!</v>
      </c>
    </row>
    <row r="83" spans="1:10" ht="12.75" customHeight="1" outlineLevel="1">
      <c r="A83" s="338" t="s">
        <v>32</v>
      </c>
      <c r="B83" s="339"/>
      <c r="C83" s="267"/>
      <c r="D83" s="304" t="s">
        <v>164</v>
      </c>
      <c r="E83" s="269">
        <f>SUM(H84:H86)</f>
        <v>0</v>
      </c>
      <c r="F83" s="269"/>
      <c r="G83" s="269"/>
      <c r="H83" s="269"/>
      <c r="I83" s="270" t="e">
        <f>E83/$G$143</f>
        <v>#DIV/0!</v>
      </c>
      <c r="J83" s="271" t="e">
        <f>#REF!</f>
        <v>#REF!</v>
      </c>
    </row>
    <row r="84" spans="1:10" ht="12.75" customHeight="1" outlineLevel="1">
      <c r="A84" s="305" t="s">
        <v>33</v>
      </c>
      <c r="B84" s="24">
        <v>99814</v>
      </c>
      <c r="C84" s="272" t="s">
        <v>105</v>
      </c>
      <c r="D84" s="273" t="s">
        <v>266</v>
      </c>
      <c r="E84" s="274" t="s">
        <v>222</v>
      </c>
      <c r="F84" s="306">
        <v>15</v>
      </c>
      <c r="G84" s="199"/>
      <c r="H84" s="17">
        <f>F84*G84</f>
        <v>0</v>
      </c>
      <c r="I84" s="307" t="e">
        <f>H84/$G$143</f>
        <v>#DIV/0!</v>
      </c>
      <c r="J84" s="271" t="e">
        <f>#REF!</f>
        <v>#REF!</v>
      </c>
    </row>
    <row r="85" spans="1:10" ht="12.75" outlineLevel="1">
      <c r="A85" s="305" t="s">
        <v>34</v>
      </c>
      <c r="B85" s="22">
        <v>50410</v>
      </c>
      <c r="C85" s="272" t="s">
        <v>229</v>
      </c>
      <c r="D85" s="273" t="s">
        <v>267</v>
      </c>
      <c r="E85" s="274" t="s">
        <v>268</v>
      </c>
      <c r="F85" s="306">
        <v>187.5</v>
      </c>
      <c r="G85" s="199"/>
      <c r="H85" s="16">
        <f>F85*G85</f>
        <v>0</v>
      </c>
      <c r="I85" s="308" t="e">
        <f>H85/$G$143</f>
        <v>#DIV/0!</v>
      </c>
      <c r="J85" s="271" t="e">
        <f>#REF!</f>
        <v>#REF!</v>
      </c>
    </row>
    <row r="86" spans="1:10" ht="26.25" outlineLevel="1" thickBot="1">
      <c r="A86" s="305" t="s">
        <v>96</v>
      </c>
      <c r="B86" s="25">
        <v>87530</v>
      </c>
      <c r="C86" s="272" t="s">
        <v>105</v>
      </c>
      <c r="D86" s="273" t="s">
        <v>248</v>
      </c>
      <c r="E86" s="274" t="s">
        <v>222</v>
      </c>
      <c r="F86" s="306">
        <v>15</v>
      </c>
      <c r="G86" s="199"/>
      <c r="H86" s="16">
        <f>F86*G86</f>
        <v>0</v>
      </c>
      <c r="I86" s="308" t="e">
        <f>H86/$G$143</f>
        <v>#DIV/0!</v>
      </c>
      <c r="J86" s="271" t="e">
        <f>#REF!</f>
        <v>#REF!</v>
      </c>
    </row>
    <row r="87" spans="1:10" ht="15.75" customHeight="1" thickBot="1">
      <c r="A87" s="336">
        <v>7</v>
      </c>
      <c r="B87" s="337"/>
      <c r="C87" s="261"/>
      <c r="D87" s="262" t="s">
        <v>181</v>
      </c>
      <c r="E87" s="263">
        <f>SUM(E88)</f>
        <v>0</v>
      </c>
      <c r="F87" s="263"/>
      <c r="G87" s="263"/>
      <c r="H87" s="264"/>
      <c r="I87" s="265" t="e">
        <f>E87/$G$143</f>
        <v>#DIV/0!</v>
      </c>
      <c r="J87" s="266" t="e">
        <f>#REF!</f>
        <v>#REF!</v>
      </c>
    </row>
    <row r="88" spans="1:10" ht="12.75" customHeight="1" outlineLevel="1">
      <c r="A88" s="348" t="s">
        <v>35</v>
      </c>
      <c r="B88" s="349"/>
      <c r="C88" s="267"/>
      <c r="D88" s="304" t="s">
        <v>176</v>
      </c>
      <c r="E88" s="281">
        <f>SUM(H89:H102)</f>
        <v>0</v>
      </c>
      <c r="F88" s="281"/>
      <c r="G88" s="281"/>
      <c r="H88" s="281"/>
      <c r="I88" s="270" t="e">
        <f>E88/$G$143</f>
        <v>#DIV/0!</v>
      </c>
      <c r="J88" s="271"/>
    </row>
    <row r="89" spans="1:10" ht="12.75" outlineLevel="1">
      <c r="A89" s="305" t="s">
        <v>36</v>
      </c>
      <c r="B89" s="309">
        <v>88489</v>
      </c>
      <c r="C89" s="272" t="s">
        <v>105</v>
      </c>
      <c r="D89" s="273" t="s">
        <v>249</v>
      </c>
      <c r="E89" s="274" t="s">
        <v>222</v>
      </c>
      <c r="F89" s="289">
        <v>60</v>
      </c>
      <c r="G89" s="199"/>
      <c r="H89" s="310">
        <f aca="true" t="shared" si="5" ref="H89:H99">F89*G89</f>
        <v>0</v>
      </c>
      <c r="I89" s="307" t="e">
        <f aca="true" t="shared" si="6" ref="I89:I99">H89/$G$143</f>
        <v>#DIV/0!</v>
      </c>
      <c r="J89" s="271" t="e">
        <f>#REF!</f>
        <v>#REF!</v>
      </c>
    </row>
    <row r="90" spans="1:10" ht="25.5" outlineLevel="1">
      <c r="A90" s="305" t="s">
        <v>37</v>
      </c>
      <c r="B90" s="288" t="s">
        <v>74</v>
      </c>
      <c r="C90" s="272" t="s">
        <v>104</v>
      </c>
      <c r="D90" s="273" t="s">
        <v>269</v>
      </c>
      <c r="E90" s="274" t="s">
        <v>222</v>
      </c>
      <c r="F90" s="289">
        <v>242</v>
      </c>
      <c r="G90" s="199"/>
      <c r="H90" s="311">
        <f t="shared" si="5"/>
        <v>0</v>
      </c>
      <c r="I90" s="308" t="e">
        <f t="shared" si="6"/>
        <v>#DIV/0!</v>
      </c>
      <c r="J90" s="271" t="e">
        <f>#REF!</f>
        <v>#REF!</v>
      </c>
    </row>
    <row r="91" spans="1:10" ht="12.75" outlineLevel="1">
      <c r="A91" s="305" t="s">
        <v>97</v>
      </c>
      <c r="B91" s="288">
        <v>94227</v>
      </c>
      <c r="C91" s="272" t="s">
        <v>105</v>
      </c>
      <c r="D91" s="273" t="s">
        <v>270</v>
      </c>
      <c r="E91" s="274" t="s">
        <v>218</v>
      </c>
      <c r="F91" s="289">
        <v>60</v>
      </c>
      <c r="G91" s="199"/>
      <c r="H91" s="311">
        <f t="shared" si="5"/>
        <v>0</v>
      </c>
      <c r="I91" s="308" t="e">
        <f t="shared" si="6"/>
        <v>#DIV/0!</v>
      </c>
      <c r="J91" s="271" t="e">
        <f>#REF!</f>
        <v>#REF!</v>
      </c>
    </row>
    <row r="92" spans="1:10" ht="12.75" outlineLevel="1">
      <c r="A92" s="305" t="s">
        <v>165</v>
      </c>
      <c r="B92" s="288">
        <v>94231</v>
      </c>
      <c r="C92" s="272" t="s">
        <v>105</v>
      </c>
      <c r="D92" s="273" t="s">
        <v>271</v>
      </c>
      <c r="E92" s="274" t="s">
        <v>218</v>
      </c>
      <c r="F92" s="289">
        <v>45</v>
      </c>
      <c r="G92" s="199"/>
      <c r="H92" s="311">
        <f t="shared" si="5"/>
        <v>0</v>
      </c>
      <c r="I92" s="308" t="e">
        <f t="shared" si="6"/>
        <v>#DIV/0!</v>
      </c>
      <c r="J92" s="271" t="e">
        <f>#REF!</f>
        <v>#REF!</v>
      </c>
    </row>
    <row r="93" spans="1:10" ht="12.75" customHeight="1" outlineLevel="1">
      <c r="A93" s="305" t="s">
        <v>166</v>
      </c>
      <c r="B93" s="288" t="s">
        <v>81</v>
      </c>
      <c r="C93" s="272" t="s">
        <v>104</v>
      </c>
      <c r="D93" s="273" t="s">
        <v>272</v>
      </c>
      <c r="E93" s="274" t="s">
        <v>222</v>
      </c>
      <c r="F93" s="289">
        <v>6</v>
      </c>
      <c r="G93" s="199"/>
      <c r="H93" s="311">
        <f aca="true" t="shared" si="7" ref="H93:H98">F93*G93</f>
        <v>0</v>
      </c>
      <c r="I93" s="308" t="e">
        <f>H93/$G$143</f>
        <v>#DIV/0!</v>
      </c>
      <c r="J93" s="271" t="e">
        <f>#REF!</f>
        <v>#REF!</v>
      </c>
    </row>
    <row r="94" spans="1:10" ht="12.75" customHeight="1" outlineLevel="1">
      <c r="A94" s="305" t="s">
        <v>167</v>
      </c>
      <c r="B94" s="3" t="s">
        <v>68</v>
      </c>
      <c r="C94" s="272" t="s">
        <v>104</v>
      </c>
      <c r="D94" s="273" t="s">
        <v>226</v>
      </c>
      <c r="E94" s="274" t="s">
        <v>39</v>
      </c>
      <c r="F94" s="289">
        <v>2</v>
      </c>
      <c r="G94" s="199"/>
      <c r="H94" s="311">
        <f t="shared" si="7"/>
        <v>0</v>
      </c>
      <c r="I94" s="308" t="e">
        <f>H94/$G$143</f>
        <v>#DIV/0!</v>
      </c>
      <c r="J94" s="271" t="e">
        <f>#REF!</f>
        <v>#REF!</v>
      </c>
    </row>
    <row r="95" spans="1:10" ht="12.75" customHeight="1" outlineLevel="1">
      <c r="A95" s="305" t="s">
        <v>168</v>
      </c>
      <c r="B95" s="288">
        <v>90702</v>
      </c>
      <c r="C95" s="272" t="s">
        <v>105</v>
      </c>
      <c r="D95" s="273" t="s">
        <v>273</v>
      </c>
      <c r="E95" s="274" t="s">
        <v>218</v>
      </c>
      <c r="F95" s="289">
        <v>7</v>
      </c>
      <c r="G95" s="199"/>
      <c r="H95" s="311">
        <f t="shared" si="7"/>
        <v>0</v>
      </c>
      <c r="I95" s="308" t="e">
        <f>H95/$G$143</f>
        <v>#DIV/0!</v>
      </c>
      <c r="J95" s="271" t="e">
        <f>#REF!</f>
        <v>#REF!</v>
      </c>
    </row>
    <row r="96" spans="1:10" s="200" customFormat="1" ht="12.75" customHeight="1" outlineLevel="1">
      <c r="A96" s="305" t="s">
        <v>169</v>
      </c>
      <c r="B96" s="309">
        <v>90976</v>
      </c>
      <c r="C96" s="272" t="s">
        <v>105</v>
      </c>
      <c r="D96" s="273" t="s">
        <v>274</v>
      </c>
      <c r="E96" s="274" t="s">
        <v>275</v>
      </c>
      <c r="F96" s="289">
        <v>10</v>
      </c>
      <c r="G96" s="199"/>
      <c r="H96" s="310">
        <f t="shared" si="7"/>
        <v>0</v>
      </c>
      <c r="I96" s="307" t="e">
        <f>H96/$G$143</f>
        <v>#DIV/0!</v>
      </c>
      <c r="J96" s="271" t="e">
        <f>#REF!</f>
        <v>#REF!</v>
      </c>
    </row>
    <row r="97" spans="1:10" ht="12.75" customHeight="1" outlineLevel="1">
      <c r="A97" s="305" t="s">
        <v>170</v>
      </c>
      <c r="B97" s="288">
        <v>150260</v>
      </c>
      <c r="C97" s="272" t="s">
        <v>229</v>
      </c>
      <c r="D97" s="273" t="s">
        <v>276</v>
      </c>
      <c r="E97" s="274" t="s">
        <v>222</v>
      </c>
      <c r="F97" s="289">
        <v>10</v>
      </c>
      <c r="G97" s="199"/>
      <c r="H97" s="311">
        <f t="shared" si="7"/>
        <v>0</v>
      </c>
      <c r="I97" s="308" t="e">
        <f t="shared" si="6"/>
        <v>#DIV/0!</v>
      </c>
      <c r="J97" s="271" t="e">
        <f>#REF!</f>
        <v>#REF!</v>
      </c>
    </row>
    <row r="98" spans="1:10" ht="25.5" outlineLevel="1">
      <c r="A98" s="305" t="s">
        <v>171</v>
      </c>
      <c r="B98" s="25">
        <v>92565</v>
      </c>
      <c r="C98" s="272" t="s">
        <v>105</v>
      </c>
      <c r="D98" s="273" t="s">
        <v>277</v>
      </c>
      <c r="E98" s="274" t="s">
        <v>222</v>
      </c>
      <c r="F98" s="289">
        <v>134</v>
      </c>
      <c r="G98" s="199"/>
      <c r="H98" s="311">
        <f t="shared" si="7"/>
        <v>0</v>
      </c>
      <c r="I98" s="308" t="e">
        <f t="shared" si="6"/>
        <v>#DIV/0!</v>
      </c>
      <c r="J98" s="271" t="e">
        <f>#REF!</f>
        <v>#REF!</v>
      </c>
    </row>
    <row r="99" spans="1:10" ht="12.75" customHeight="1" outlineLevel="1">
      <c r="A99" s="305" t="s">
        <v>172</v>
      </c>
      <c r="B99" s="288">
        <v>70112</v>
      </c>
      <c r="C99" s="272" t="s">
        <v>229</v>
      </c>
      <c r="D99" s="273" t="s">
        <v>278</v>
      </c>
      <c r="E99" s="274" t="s">
        <v>39</v>
      </c>
      <c r="F99" s="289">
        <v>2</v>
      </c>
      <c r="G99" s="199"/>
      <c r="H99" s="311">
        <f t="shared" si="5"/>
        <v>0</v>
      </c>
      <c r="I99" s="308" t="e">
        <f t="shared" si="6"/>
        <v>#DIV/0!</v>
      </c>
      <c r="J99" s="271" t="e">
        <f>#REF!</f>
        <v>#REF!</v>
      </c>
    </row>
    <row r="100" spans="1:10" s="200" customFormat="1" ht="12.75" customHeight="1" outlineLevel="1">
      <c r="A100" s="305" t="s">
        <v>173</v>
      </c>
      <c r="B100" s="309">
        <v>170140</v>
      </c>
      <c r="C100" s="272" t="s">
        <v>229</v>
      </c>
      <c r="D100" s="273" t="s">
        <v>279</v>
      </c>
      <c r="E100" s="274" t="s">
        <v>222</v>
      </c>
      <c r="F100" s="289">
        <v>8</v>
      </c>
      <c r="G100" s="199"/>
      <c r="H100" s="310">
        <f>F100*G100</f>
        <v>0</v>
      </c>
      <c r="I100" s="307" t="e">
        <f>H100/$G$143</f>
        <v>#DIV/0!</v>
      </c>
      <c r="J100" s="271" t="e">
        <f>#REF!</f>
        <v>#REF!</v>
      </c>
    </row>
    <row r="101" spans="1:10" s="200" customFormat="1" ht="12.75" customHeight="1" outlineLevel="1">
      <c r="A101" s="305" t="s">
        <v>174</v>
      </c>
      <c r="B101" s="288">
        <v>150310</v>
      </c>
      <c r="C101" s="272" t="s">
        <v>229</v>
      </c>
      <c r="D101" s="273" t="s">
        <v>280</v>
      </c>
      <c r="E101" s="274" t="s">
        <v>222</v>
      </c>
      <c r="F101" s="289">
        <v>124</v>
      </c>
      <c r="G101" s="199"/>
      <c r="H101" s="311">
        <f>F101*G101</f>
        <v>0</v>
      </c>
      <c r="I101" s="308" t="e">
        <f>H101/$G$143</f>
        <v>#DIV/0!</v>
      </c>
      <c r="J101" s="271" t="e">
        <f>#REF!</f>
        <v>#REF!</v>
      </c>
    </row>
    <row r="102" spans="1:10" s="200" customFormat="1" ht="13.5" outlineLevel="1" thickBot="1">
      <c r="A102" s="305" t="s">
        <v>175</v>
      </c>
      <c r="B102" s="21" t="s">
        <v>59</v>
      </c>
      <c r="C102" s="272" t="s">
        <v>104</v>
      </c>
      <c r="D102" s="273" t="s">
        <v>281</v>
      </c>
      <c r="E102" s="274" t="s">
        <v>222</v>
      </c>
      <c r="F102" s="289">
        <v>41</v>
      </c>
      <c r="G102" s="199"/>
      <c r="H102" s="311">
        <f>F102*G102</f>
        <v>0</v>
      </c>
      <c r="I102" s="308" t="e">
        <f>H102/$G$143</f>
        <v>#DIV/0!</v>
      </c>
      <c r="J102" s="271" t="e">
        <f>#REF!</f>
        <v>#REF!</v>
      </c>
    </row>
    <row r="103" spans="1:10" s="14" customFormat="1" ht="15.75" customHeight="1" thickBot="1">
      <c r="A103" s="336">
        <v>8</v>
      </c>
      <c r="B103" s="337"/>
      <c r="C103" s="261"/>
      <c r="D103" s="262" t="s">
        <v>184</v>
      </c>
      <c r="E103" s="263">
        <f>E104</f>
        <v>0</v>
      </c>
      <c r="F103" s="263"/>
      <c r="G103" s="263"/>
      <c r="H103" s="264"/>
      <c r="I103" s="265" t="e">
        <f>E103/$G$143</f>
        <v>#DIV/0!</v>
      </c>
      <c r="J103" s="266" t="e">
        <f>#REF!</f>
        <v>#REF!</v>
      </c>
    </row>
    <row r="104" spans="1:10" s="202" customFormat="1" ht="12.75" customHeight="1" outlineLevel="1">
      <c r="A104" s="334" t="s">
        <v>38</v>
      </c>
      <c r="B104" s="335"/>
      <c r="C104" s="279"/>
      <c r="D104" s="280" t="s">
        <v>82</v>
      </c>
      <c r="E104" s="281">
        <f>SUM(H105:H108)</f>
        <v>0</v>
      </c>
      <c r="F104" s="281"/>
      <c r="G104" s="281"/>
      <c r="H104" s="281"/>
      <c r="I104" s="282" t="e">
        <f>E104/$G$143</f>
        <v>#DIV/0!</v>
      </c>
      <c r="J104" s="271" t="e">
        <f>#REF!</f>
        <v>#REF!</v>
      </c>
    </row>
    <row r="105" spans="1:10" s="203" customFormat="1" ht="12.75" outlineLevel="1">
      <c r="A105" s="305" t="s">
        <v>110</v>
      </c>
      <c r="B105" s="309">
        <v>97625</v>
      </c>
      <c r="C105" s="272" t="s">
        <v>105</v>
      </c>
      <c r="D105" s="273" t="s">
        <v>219</v>
      </c>
      <c r="E105" s="274" t="s">
        <v>220</v>
      </c>
      <c r="F105" s="289">
        <v>7.6</v>
      </c>
      <c r="G105" s="199"/>
      <c r="H105" s="310">
        <f>F105*G105</f>
        <v>0</v>
      </c>
      <c r="I105" s="307" t="e">
        <f>H105/$G$143</f>
        <v>#DIV/0!</v>
      </c>
      <c r="J105" s="271" t="e">
        <f>#REF!</f>
        <v>#REF!</v>
      </c>
    </row>
    <row r="106" spans="1:10" s="203" customFormat="1" ht="12.75" outlineLevel="1">
      <c r="A106" s="305" t="s">
        <v>111</v>
      </c>
      <c r="B106" s="309">
        <v>100328</v>
      </c>
      <c r="C106" s="272" t="s">
        <v>105</v>
      </c>
      <c r="D106" s="273" t="s">
        <v>221</v>
      </c>
      <c r="E106" s="274" t="s">
        <v>222</v>
      </c>
      <c r="F106" s="289">
        <v>18</v>
      </c>
      <c r="G106" s="199"/>
      <c r="H106" s="311">
        <f>F106*G106</f>
        <v>0</v>
      </c>
      <c r="I106" s="307" t="e">
        <f>H106/$G$143</f>
        <v>#DIV/0!</v>
      </c>
      <c r="J106" s="271" t="e">
        <f>#REF!</f>
        <v>#REF!</v>
      </c>
    </row>
    <row r="107" spans="1:10" s="203" customFormat="1" ht="12.75" outlineLevel="1">
      <c r="A107" s="305" t="s">
        <v>112</v>
      </c>
      <c r="B107" s="309">
        <v>10106</v>
      </c>
      <c r="C107" s="272" t="s">
        <v>229</v>
      </c>
      <c r="D107" s="273" t="s">
        <v>230</v>
      </c>
      <c r="E107" s="274" t="s">
        <v>220</v>
      </c>
      <c r="F107" s="289">
        <v>22.4</v>
      </c>
      <c r="G107" s="199"/>
      <c r="H107" s="311">
        <f>F107*G107</f>
        <v>0</v>
      </c>
      <c r="I107" s="307" t="e">
        <f>H107/$G$143</f>
        <v>#DIV/0!</v>
      </c>
      <c r="J107" s="271" t="e">
        <f>#REF!</f>
        <v>#REF!</v>
      </c>
    </row>
    <row r="108" spans="1:10" s="203" customFormat="1" ht="13.5" outlineLevel="1" thickBot="1">
      <c r="A108" s="305" t="s">
        <v>113</v>
      </c>
      <c r="B108" s="288">
        <v>10107</v>
      </c>
      <c r="C108" s="272" t="s">
        <v>229</v>
      </c>
      <c r="D108" s="273" t="s">
        <v>231</v>
      </c>
      <c r="E108" s="274" t="s">
        <v>220</v>
      </c>
      <c r="F108" s="289">
        <v>22.4</v>
      </c>
      <c r="G108" s="199"/>
      <c r="H108" s="311">
        <f>F108*G108</f>
        <v>0</v>
      </c>
      <c r="I108" s="307" t="e">
        <f>H108/$G$143</f>
        <v>#DIV/0!</v>
      </c>
      <c r="J108" s="271" t="e">
        <f>#REF!</f>
        <v>#REF!</v>
      </c>
    </row>
    <row r="109" spans="1:10" s="13" customFormat="1" ht="15.75" customHeight="1" thickBot="1">
      <c r="A109" s="336">
        <v>9</v>
      </c>
      <c r="B109" s="337"/>
      <c r="C109" s="261"/>
      <c r="D109" s="262" t="s">
        <v>185</v>
      </c>
      <c r="E109" s="263">
        <f>SUM(E110)</f>
        <v>0</v>
      </c>
      <c r="F109" s="263"/>
      <c r="G109" s="263"/>
      <c r="H109" s="264"/>
      <c r="I109" s="265" t="e">
        <f>E109/$G$143</f>
        <v>#DIV/0!</v>
      </c>
      <c r="J109" s="266" t="e">
        <f>#REF!</f>
        <v>#REF!</v>
      </c>
    </row>
    <row r="110" spans="1:10" s="13" customFormat="1" ht="12.75" customHeight="1" outlineLevel="1">
      <c r="A110" s="334" t="s">
        <v>40</v>
      </c>
      <c r="B110" s="335"/>
      <c r="C110" s="279"/>
      <c r="D110" s="280" t="s">
        <v>186</v>
      </c>
      <c r="E110" s="281">
        <f>SUM(H111:H112)</f>
        <v>0</v>
      </c>
      <c r="F110" s="281"/>
      <c r="G110" s="281"/>
      <c r="H110" s="281"/>
      <c r="I110" s="282" t="e">
        <f>E110/$G$143</f>
        <v>#DIV/0!</v>
      </c>
      <c r="J110" s="271" t="e">
        <f>#REF!</f>
        <v>#REF!</v>
      </c>
    </row>
    <row r="111" spans="1:10" s="13" customFormat="1" ht="25.5" outlineLevel="1">
      <c r="A111" s="7" t="s">
        <v>41</v>
      </c>
      <c r="B111" s="312">
        <v>101200</v>
      </c>
      <c r="C111" s="272" t="s">
        <v>105</v>
      </c>
      <c r="D111" s="273" t="s">
        <v>282</v>
      </c>
      <c r="E111" s="274" t="s">
        <v>218</v>
      </c>
      <c r="F111" s="289">
        <v>777.6</v>
      </c>
      <c r="G111" s="199"/>
      <c r="H111" s="311">
        <f>F111*G111</f>
        <v>0</v>
      </c>
      <c r="I111" s="277" t="e">
        <f>H111/$G$143</f>
        <v>#DIV/0!</v>
      </c>
      <c r="J111" s="271" t="e">
        <f>#REF!</f>
        <v>#REF!</v>
      </c>
    </row>
    <row r="112" spans="1:10" s="13" customFormat="1" ht="13.5" outlineLevel="1" thickBot="1">
      <c r="A112" s="7" t="s">
        <v>42</v>
      </c>
      <c r="B112" s="313">
        <v>20314</v>
      </c>
      <c r="C112" s="272" t="s">
        <v>216</v>
      </c>
      <c r="D112" s="273" t="s">
        <v>236</v>
      </c>
      <c r="E112" s="274" t="s">
        <v>218</v>
      </c>
      <c r="F112" s="289">
        <v>36</v>
      </c>
      <c r="G112" s="199"/>
      <c r="H112" s="311">
        <f>F112*G112</f>
        <v>0</v>
      </c>
      <c r="I112" s="278" t="e">
        <f>H112/$G$143</f>
        <v>#DIV/0!</v>
      </c>
      <c r="J112" s="271" t="e">
        <f>#REF!</f>
        <v>#REF!</v>
      </c>
    </row>
    <row r="113" spans="1:10" s="14" customFormat="1" ht="15.75" thickBot="1">
      <c r="A113" s="336">
        <v>10</v>
      </c>
      <c r="B113" s="337"/>
      <c r="C113" s="261"/>
      <c r="D113" s="262" t="s">
        <v>187</v>
      </c>
      <c r="E113" s="263">
        <f>SUM(E114+E118+E123+E128+E134)</f>
        <v>0</v>
      </c>
      <c r="F113" s="263"/>
      <c r="G113" s="263"/>
      <c r="H113" s="264"/>
      <c r="I113" s="265" t="e">
        <f>E113/$G$143</f>
        <v>#DIV/0!</v>
      </c>
      <c r="J113" s="266" t="e">
        <f>#REF!</f>
        <v>#REF!</v>
      </c>
    </row>
    <row r="114" spans="1:10" s="13" customFormat="1" ht="12.75" customHeight="1" outlineLevel="1">
      <c r="A114" s="334" t="s">
        <v>43</v>
      </c>
      <c r="B114" s="335"/>
      <c r="C114" s="279"/>
      <c r="D114" s="280" t="s">
        <v>188</v>
      </c>
      <c r="E114" s="281">
        <f>SUM(H115:H117)</f>
        <v>0</v>
      </c>
      <c r="F114" s="281"/>
      <c r="G114" s="281"/>
      <c r="H114" s="281"/>
      <c r="I114" s="282" t="e">
        <f>E114/$G$143</f>
        <v>#DIV/0!</v>
      </c>
      <c r="J114" s="271" t="e">
        <f>#REF!</f>
        <v>#REF!</v>
      </c>
    </row>
    <row r="115" spans="1:10" ht="25.5" outlineLevel="1">
      <c r="A115" s="314" t="s">
        <v>44</v>
      </c>
      <c r="B115" s="30">
        <v>100896</v>
      </c>
      <c r="C115" s="315" t="s">
        <v>105</v>
      </c>
      <c r="D115" s="294" t="s">
        <v>237</v>
      </c>
      <c r="E115" s="295" t="s">
        <v>218</v>
      </c>
      <c r="F115" s="295">
        <v>96</v>
      </c>
      <c r="G115" s="201"/>
      <c r="H115" s="316">
        <f>F115*G115</f>
        <v>0</v>
      </c>
      <c r="I115" s="302" t="e">
        <f>H115/$G$143</f>
        <v>#DIV/0!</v>
      </c>
      <c r="J115" s="271" t="e">
        <f>#REF!</f>
        <v>#REF!</v>
      </c>
    </row>
    <row r="116" spans="1:10" ht="12.75" outlineLevel="1">
      <c r="A116" s="317" t="s">
        <v>98</v>
      </c>
      <c r="B116" s="31">
        <v>96544</v>
      </c>
      <c r="C116" s="318" t="s">
        <v>105</v>
      </c>
      <c r="D116" s="319" t="s">
        <v>238</v>
      </c>
      <c r="E116" s="286" t="s">
        <v>239</v>
      </c>
      <c r="F116" s="286">
        <v>117</v>
      </c>
      <c r="G116" s="204"/>
      <c r="H116" s="287">
        <f>F116*G116</f>
        <v>0</v>
      </c>
      <c r="I116" s="278" t="e">
        <f>H116/$G$143</f>
        <v>#DIV/0!</v>
      </c>
      <c r="J116" s="271" t="e">
        <f>#REF!</f>
        <v>#REF!</v>
      </c>
    </row>
    <row r="117" spans="1:10" ht="12.75" outlineLevel="1">
      <c r="A117" s="320" t="s">
        <v>99</v>
      </c>
      <c r="B117" s="32">
        <v>96546</v>
      </c>
      <c r="C117" s="321" t="s">
        <v>105</v>
      </c>
      <c r="D117" s="294" t="s">
        <v>240</v>
      </c>
      <c r="E117" s="295" t="s">
        <v>239</v>
      </c>
      <c r="F117" s="295">
        <v>294</v>
      </c>
      <c r="G117" s="201"/>
      <c r="H117" s="316">
        <f>F117*G117</f>
        <v>0</v>
      </c>
      <c r="I117" s="302" t="e">
        <f>H117/$G$143</f>
        <v>#DIV/0!</v>
      </c>
      <c r="J117" s="271" t="e">
        <f>#REF!</f>
        <v>#REF!</v>
      </c>
    </row>
    <row r="118" spans="1:10" s="13" customFormat="1" ht="12.75" customHeight="1" outlineLevel="1">
      <c r="A118" s="345" t="s">
        <v>63</v>
      </c>
      <c r="B118" s="345"/>
      <c r="C118" s="297"/>
      <c r="D118" s="298" t="s">
        <v>140</v>
      </c>
      <c r="E118" s="299">
        <f>SUM(H119:H122)</f>
        <v>0</v>
      </c>
      <c r="F118" s="299"/>
      <c r="G118" s="299"/>
      <c r="H118" s="299"/>
      <c r="I118" s="300" t="e">
        <f>E118/$G$143</f>
        <v>#DIV/0!</v>
      </c>
      <c r="J118" s="271" t="e">
        <f>#REF!</f>
        <v>#REF!</v>
      </c>
    </row>
    <row r="119" spans="1:10" ht="12.75" customHeight="1" outlineLevel="1">
      <c r="A119" s="7" t="s">
        <v>100</v>
      </c>
      <c r="B119" s="322">
        <v>96530</v>
      </c>
      <c r="C119" s="272" t="s">
        <v>105</v>
      </c>
      <c r="D119" s="273" t="s">
        <v>241</v>
      </c>
      <c r="E119" s="274" t="s">
        <v>222</v>
      </c>
      <c r="F119" s="275">
        <v>5.4</v>
      </c>
      <c r="G119" s="199"/>
      <c r="H119" s="4">
        <f>F119*G119</f>
        <v>0</v>
      </c>
      <c r="I119" s="277" t="e">
        <f>H119/$G$143</f>
        <v>#DIV/0!</v>
      </c>
      <c r="J119" s="271" t="e">
        <f>#REF!</f>
        <v>#REF!</v>
      </c>
    </row>
    <row r="120" spans="1:10" ht="12.75" customHeight="1" outlineLevel="1">
      <c r="A120" s="7" t="s">
        <v>101</v>
      </c>
      <c r="B120" s="313">
        <v>96544</v>
      </c>
      <c r="C120" s="272" t="s">
        <v>105</v>
      </c>
      <c r="D120" s="273" t="s">
        <v>238</v>
      </c>
      <c r="E120" s="274" t="s">
        <v>239</v>
      </c>
      <c r="F120" s="275">
        <v>22</v>
      </c>
      <c r="G120" s="199"/>
      <c r="H120" s="4">
        <f>F120*G120</f>
        <v>0</v>
      </c>
      <c r="I120" s="277" t="e">
        <f>H120/$G$143</f>
        <v>#DIV/0!</v>
      </c>
      <c r="J120" s="271" t="e">
        <f>#REF!</f>
        <v>#REF!</v>
      </c>
    </row>
    <row r="121" spans="1:10" s="203" customFormat="1" ht="12.75" customHeight="1" outlineLevel="1">
      <c r="A121" s="7" t="s">
        <v>102</v>
      </c>
      <c r="B121" s="312">
        <v>96545</v>
      </c>
      <c r="C121" s="272" t="s">
        <v>105</v>
      </c>
      <c r="D121" s="273" t="s">
        <v>242</v>
      </c>
      <c r="E121" s="274" t="s">
        <v>239</v>
      </c>
      <c r="F121" s="289">
        <v>23</v>
      </c>
      <c r="G121" s="199"/>
      <c r="H121" s="323">
        <f>F121*G121</f>
        <v>0</v>
      </c>
      <c r="I121" s="277" t="e">
        <f>H121/$G$143</f>
        <v>#DIV/0!</v>
      </c>
      <c r="J121" s="271" t="e">
        <f>#REF!</f>
        <v>#REF!</v>
      </c>
    </row>
    <row r="122" spans="1:10" ht="12.75" customHeight="1" outlineLevel="1">
      <c r="A122" s="7" t="s">
        <v>103</v>
      </c>
      <c r="B122" s="313">
        <v>103674</v>
      </c>
      <c r="C122" s="272" t="s">
        <v>105</v>
      </c>
      <c r="D122" s="273" t="s">
        <v>243</v>
      </c>
      <c r="E122" s="274" t="s">
        <v>220</v>
      </c>
      <c r="F122" s="289">
        <v>0.5</v>
      </c>
      <c r="G122" s="199"/>
      <c r="H122" s="287">
        <f>F122*G122</f>
        <v>0</v>
      </c>
      <c r="I122" s="278" t="e">
        <f>H122/$G$143</f>
        <v>#DIV/0!</v>
      </c>
      <c r="J122" s="271" t="e">
        <f>#REF!</f>
        <v>#REF!</v>
      </c>
    </row>
    <row r="123" spans="1:10" ht="12.75" customHeight="1" outlineLevel="1">
      <c r="A123" s="345" t="s">
        <v>190</v>
      </c>
      <c r="B123" s="345"/>
      <c r="C123" s="297"/>
      <c r="D123" s="303" t="s">
        <v>141</v>
      </c>
      <c r="E123" s="299">
        <f>SUM(H124:H127)</f>
        <v>0</v>
      </c>
      <c r="F123" s="299"/>
      <c r="G123" s="299"/>
      <c r="H123" s="299"/>
      <c r="I123" s="300" t="e">
        <f>E123/$G$143</f>
        <v>#DIV/0!</v>
      </c>
      <c r="J123" s="271" t="e">
        <f>#REF!</f>
        <v>#REF!</v>
      </c>
    </row>
    <row r="124" spans="1:10" ht="12.75" customHeight="1" outlineLevel="1">
      <c r="A124" s="7" t="s">
        <v>191</v>
      </c>
      <c r="B124" s="25">
        <v>96530</v>
      </c>
      <c r="C124" s="272" t="s">
        <v>105</v>
      </c>
      <c r="D124" s="273" t="s">
        <v>241</v>
      </c>
      <c r="E124" s="274" t="s">
        <v>222</v>
      </c>
      <c r="F124" s="275">
        <v>10</v>
      </c>
      <c r="G124" s="199"/>
      <c r="H124" s="4">
        <f>F124*G124</f>
        <v>0</v>
      </c>
      <c r="I124" s="277" t="e">
        <f>H124/$G$143</f>
        <v>#DIV/0!</v>
      </c>
      <c r="J124" s="271" t="e">
        <f>#REF!</f>
        <v>#REF!</v>
      </c>
    </row>
    <row r="125" spans="1:10" ht="12.75" customHeight="1" outlineLevel="1">
      <c r="A125" s="7" t="s">
        <v>192</v>
      </c>
      <c r="B125" s="25">
        <v>96544</v>
      </c>
      <c r="C125" s="272" t="s">
        <v>105</v>
      </c>
      <c r="D125" s="273" t="s">
        <v>238</v>
      </c>
      <c r="E125" s="274" t="s">
        <v>239</v>
      </c>
      <c r="F125" s="275">
        <v>39</v>
      </c>
      <c r="G125" s="199"/>
      <c r="H125" s="4">
        <f>F125*G125</f>
        <v>0</v>
      </c>
      <c r="I125" s="277" t="e">
        <f>H125/$G$143</f>
        <v>#DIV/0!</v>
      </c>
      <c r="J125" s="271" t="e">
        <f>#REF!</f>
        <v>#REF!</v>
      </c>
    </row>
    <row r="126" spans="1:10" ht="12.75" customHeight="1" outlineLevel="1">
      <c r="A126" s="7" t="s">
        <v>193</v>
      </c>
      <c r="B126" s="25">
        <v>96546</v>
      </c>
      <c r="C126" s="272" t="s">
        <v>105</v>
      </c>
      <c r="D126" s="273" t="s">
        <v>240</v>
      </c>
      <c r="E126" s="274" t="s">
        <v>239</v>
      </c>
      <c r="F126" s="275">
        <v>63</v>
      </c>
      <c r="G126" s="199"/>
      <c r="H126" s="4">
        <f>F126*G126</f>
        <v>0</v>
      </c>
      <c r="I126" s="277" t="e">
        <f>H126/$G$143</f>
        <v>#DIV/0!</v>
      </c>
      <c r="J126" s="271" t="e">
        <f>#REF!</f>
        <v>#REF!</v>
      </c>
    </row>
    <row r="127" spans="1:10" ht="12.75" customHeight="1" outlineLevel="1">
      <c r="A127" s="7" t="s">
        <v>194</v>
      </c>
      <c r="B127" s="28">
        <v>103672</v>
      </c>
      <c r="C127" s="293" t="s">
        <v>105</v>
      </c>
      <c r="D127" s="294" t="s">
        <v>244</v>
      </c>
      <c r="E127" s="295" t="s">
        <v>220</v>
      </c>
      <c r="F127" s="301">
        <v>1</v>
      </c>
      <c r="G127" s="201"/>
      <c r="H127" s="27">
        <f>F127*G127</f>
        <v>0</v>
      </c>
      <c r="I127" s="302" t="e">
        <f>H127/$G$143</f>
        <v>#DIV/0!</v>
      </c>
      <c r="J127" s="271" t="e">
        <f>#REF!</f>
        <v>#REF!</v>
      </c>
    </row>
    <row r="128" spans="1:10" ht="12.75" customHeight="1" outlineLevel="1">
      <c r="A128" s="345" t="s">
        <v>195</v>
      </c>
      <c r="B128" s="345"/>
      <c r="C128" s="297"/>
      <c r="D128" s="298" t="s">
        <v>109</v>
      </c>
      <c r="E128" s="299">
        <f>SUM(H129:H133)</f>
        <v>0</v>
      </c>
      <c r="F128" s="299"/>
      <c r="G128" s="299"/>
      <c r="H128" s="299"/>
      <c r="I128" s="300" t="e">
        <f>E128/$G$143</f>
        <v>#DIV/0!</v>
      </c>
      <c r="J128" s="271" t="e">
        <f>#REF!</f>
        <v>#REF!</v>
      </c>
    </row>
    <row r="129" spans="1:10" ht="25.5" outlineLevel="1">
      <c r="A129" s="7" t="s">
        <v>196</v>
      </c>
      <c r="B129" s="25">
        <v>103317</v>
      </c>
      <c r="C129" s="272" t="s">
        <v>105</v>
      </c>
      <c r="D129" s="273" t="s">
        <v>245</v>
      </c>
      <c r="E129" s="274" t="s">
        <v>222</v>
      </c>
      <c r="F129" s="275">
        <v>40</v>
      </c>
      <c r="G129" s="199"/>
      <c r="H129" s="4">
        <f>F129*G129</f>
        <v>0</v>
      </c>
      <c r="I129" s="277" t="e">
        <f>H129/$G$143</f>
        <v>#DIV/0!</v>
      </c>
      <c r="J129" s="271" t="e">
        <f>#REF!</f>
        <v>#REF!</v>
      </c>
    </row>
    <row r="130" spans="1:10" ht="25.5" outlineLevel="1">
      <c r="A130" s="7" t="s">
        <v>197</v>
      </c>
      <c r="B130" s="25">
        <v>87893</v>
      </c>
      <c r="C130" s="272" t="s">
        <v>105</v>
      </c>
      <c r="D130" s="273" t="s">
        <v>246</v>
      </c>
      <c r="E130" s="274" t="s">
        <v>222</v>
      </c>
      <c r="F130" s="275">
        <v>40</v>
      </c>
      <c r="G130" s="199"/>
      <c r="H130" s="4">
        <f>F130*G130</f>
        <v>0</v>
      </c>
      <c r="I130" s="277" t="e">
        <f>H130/$G$143</f>
        <v>#DIV/0!</v>
      </c>
      <c r="J130" s="271" t="e">
        <f>#REF!</f>
        <v>#REF!</v>
      </c>
    </row>
    <row r="131" spans="1:10" ht="25.5" outlineLevel="1">
      <c r="A131" s="7" t="s">
        <v>198</v>
      </c>
      <c r="B131" s="25">
        <v>87794</v>
      </c>
      <c r="C131" s="272" t="s">
        <v>105</v>
      </c>
      <c r="D131" s="273" t="s">
        <v>247</v>
      </c>
      <c r="E131" s="274" t="s">
        <v>222</v>
      </c>
      <c r="F131" s="275">
        <v>40</v>
      </c>
      <c r="G131" s="199"/>
      <c r="H131" s="4">
        <f>F131*G131</f>
        <v>0</v>
      </c>
      <c r="I131" s="277" t="e">
        <f>H131/$G$143</f>
        <v>#DIV/0!</v>
      </c>
      <c r="J131" s="271" t="e">
        <f>#REF!</f>
        <v>#REF!</v>
      </c>
    </row>
    <row r="132" spans="1:10" ht="25.5" outlineLevel="1">
      <c r="A132" s="7" t="s">
        <v>199</v>
      </c>
      <c r="B132" s="25">
        <v>87530</v>
      </c>
      <c r="C132" s="272" t="s">
        <v>105</v>
      </c>
      <c r="D132" s="273" t="s">
        <v>248</v>
      </c>
      <c r="E132" s="274" t="s">
        <v>222</v>
      </c>
      <c r="F132" s="275">
        <v>40</v>
      </c>
      <c r="G132" s="199"/>
      <c r="H132" s="4">
        <f>F132*G132</f>
        <v>0</v>
      </c>
      <c r="I132" s="277" t="e">
        <f>H132/$G$143</f>
        <v>#DIV/0!</v>
      </c>
      <c r="J132" s="271" t="e">
        <f>#REF!</f>
        <v>#REF!</v>
      </c>
    </row>
    <row r="133" spans="1:10" ht="12.75" customHeight="1" outlineLevel="1">
      <c r="A133" s="7" t="s">
        <v>200</v>
      </c>
      <c r="B133" s="28">
        <v>88489</v>
      </c>
      <c r="C133" s="293" t="s">
        <v>105</v>
      </c>
      <c r="D133" s="294" t="s">
        <v>249</v>
      </c>
      <c r="E133" s="295" t="s">
        <v>222</v>
      </c>
      <c r="F133" s="301">
        <v>80</v>
      </c>
      <c r="G133" s="201"/>
      <c r="H133" s="27">
        <f>F133*G133</f>
        <v>0</v>
      </c>
      <c r="I133" s="302" t="e">
        <f>H133/$G$143</f>
        <v>#DIV/0!</v>
      </c>
      <c r="J133" s="271" t="e">
        <f>#REF!</f>
        <v>#REF!</v>
      </c>
    </row>
    <row r="134" spans="1:10" ht="12.75" customHeight="1" outlineLevel="1">
      <c r="A134" s="345" t="s">
        <v>201</v>
      </c>
      <c r="B134" s="345"/>
      <c r="C134" s="297"/>
      <c r="D134" s="298" t="s">
        <v>142</v>
      </c>
      <c r="E134" s="299">
        <f>SUM(H135:H137)</f>
        <v>0</v>
      </c>
      <c r="F134" s="299"/>
      <c r="G134" s="299"/>
      <c r="H134" s="299"/>
      <c r="I134" s="300" t="e">
        <f>E134/$G$143</f>
        <v>#DIV/0!</v>
      </c>
      <c r="J134" s="271" t="e">
        <f>#REF!</f>
        <v>#REF!</v>
      </c>
    </row>
    <row r="135" spans="1:10" ht="25.5" outlineLevel="1">
      <c r="A135" s="7" t="s">
        <v>202</v>
      </c>
      <c r="B135" s="25">
        <v>101504</v>
      </c>
      <c r="C135" s="272" t="s">
        <v>105</v>
      </c>
      <c r="D135" s="273" t="s">
        <v>250</v>
      </c>
      <c r="E135" s="274" t="s">
        <v>39</v>
      </c>
      <c r="F135" s="275">
        <v>1</v>
      </c>
      <c r="G135" s="199"/>
      <c r="H135" s="4">
        <f>F135*G135</f>
        <v>0</v>
      </c>
      <c r="I135" s="277" t="e">
        <f>H135/$G$143</f>
        <v>#DIV/0!</v>
      </c>
      <c r="J135" s="271" t="e">
        <f>#REF!</f>
        <v>#REF!</v>
      </c>
    </row>
    <row r="136" spans="1:10" ht="12.75" customHeight="1" outlineLevel="1">
      <c r="A136" s="7" t="s">
        <v>203</v>
      </c>
      <c r="B136" s="25" t="s">
        <v>72</v>
      </c>
      <c r="C136" s="272" t="s">
        <v>104</v>
      </c>
      <c r="D136" s="273" t="s">
        <v>251</v>
      </c>
      <c r="E136" s="274" t="s">
        <v>39</v>
      </c>
      <c r="F136" s="275">
        <v>1</v>
      </c>
      <c r="G136" s="199"/>
      <c r="H136" s="4">
        <f>F136*G136</f>
        <v>0</v>
      </c>
      <c r="I136" s="277" t="e">
        <f>H136/$G$143</f>
        <v>#DIV/0!</v>
      </c>
      <c r="J136" s="271" t="e">
        <f>#REF!</f>
        <v>#REF!</v>
      </c>
    </row>
    <row r="137" spans="1:10" ht="26.25" outlineLevel="1" thickBot="1">
      <c r="A137" s="7" t="s">
        <v>204</v>
      </c>
      <c r="B137" s="25">
        <v>95635</v>
      </c>
      <c r="C137" s="272" t="s">
        <v>105</v>
      </c>
      <c r="D137" s="273" t="s">
        <v>252</v>
      </c>
      <c r="E137" s="274" t="s">
        <v>39</v>
      </c>
      <c r="F137" s="275">
        <v>1</v>
      </c>
      <c r="G137" s="199"/>
      <c r="H137" s="4">
        <f>F137*G137</f>
        <v>0</v>
      </c>
      <c r="I137" s="277" t="e">
        <f>H137/$G$143</f>
        <v>#DIV/0!</v>
      </c>
      <c r="J137" s="271" t="e">
        <f>#REF!</f>
        <v>#REF!</v>
      </c>
    </row>
    <row r="138" spans="1:10" s="14" customFormat="1" ht="15.75" customHeight="1" thickBot="1">
      <c r="A138" s="336">
        <v>11</v>
      </c>
      <c r="B138" s="337"/>
      <c r="C138" s="261"/>
      <c r="D138" s="262" t="s">
        <v>205</v>
      </c>
      <c r="E138" s="263">
        <f>E139</f>
        <v>0</v>
      </c>
      <c r="F138" s="263"/>
      <c r="G138" s="263"/>
      <c r="H138" s="264"/>
      <c r="I138" s="265" t="e">
        <f>E138/$G$143</f>
        <v>#DIV/0!</v>
      </c>
      <c r="J138" s="266" t="e">
        <f>#REF!</f>
        <v>#REF!</v>
      </c>
    </row>
    <row r="139" spans="1:10" s="13" customFormat="1" ht="12.75" customHeight="1" outlineLevel="1">
      <c r="A139" s="334" t="s">
        <v>45</v>
      </c>
      <c r="B139" s="335"/>
      <c r="C139" s="279"/>
      <c r="D139" s="280" t="s">
        <v>206</v>
      </c>
      <c r="E139" s="281">
        <f>SUM(H140:H142)</f>
        <v>0</v>
      </c>
      <c r="F139" s="281"/>
      <c r="G139" s="281"/>
      <c r="H139" s="281"/>
      <c r="I139" s="282" t="e">
        <f>E139/$G$143</f>
        <v>#DIV/0!</v>
      </c>
      <c r="J139" s="271" t="e">
        <f>#REF!</f>
        <v>#REF!</v>
      </c>
    </row>
    <row r="140" spans="1:10" ht="12.75" customHeight="1" outlineLevel="1">
      <c r="A140" s="7" t="s">
        <v>46</v>
      </c>
      <c r="B140" s="322">
        <v>99814</v>
      </c>
      <c r="C140" s="272" t="s">
        <v>105</v>
      </c>
      <c r="D140" s="273" t="s">
        <v>266</v>
      </c>
      <c r="E140" s="274" t="s">
        <v>222</v>
      </c>
      <c r="F140" s="275">
        <v>4.5</v>
      </c>
      <c r="G140" s="199"/>
      <c r="H140" s="4">
        <f>F140*G140</f>
        <v>0</v>
      </c>
      <c r="I140" s="277" t="e">
        <f>H140/$G$143</f>
        <v>#DIV/0!</v>
      </c>
      <c r="J140" s="271" t="e">
        <f>#REF!</f>
        <v>#REF!</v>
      </c>
    </row>
    <row r="141" spans="1:10" ht="12.75" customHeight="1" outlineLevel="1">
      <c r="A141" s="7" t="s">
        <v>47</v>
      </c>
      <c r="B141" s="313">
        <v>50410</v>
      </c>
      <c r="C141" s="272" t="s">
        <v>229</v>
      </c>
      <c r="D141" s="273" t="s">
        <v>267</v>
      </c>
      <c r="E141" s="274" t="s">
        <v>268</v>
      </c>
      <c r="F141" s="275">
        <v>56.3</v>
      </c>
      <c r="G141" s="199"/>
      <c r="H141" s="4">
        <f>F141*G141</f>
        <v>0</v>
      </c>
      <c r="I141" s="277" t="e">
        <f>H141/$G$143</f>
        <v>#DIV/0!</v>
      </c>
      <c r="J141" s="271" t="e">
        <f>#REF!</f>
        <v>#REF!</v>
      </c>
    </row>
    <row r="142" spans="1:10" s="203" customFormat="1" ht="26.25" outlineLevel="1" thickBot="1">
      <c r="A142" s="7" t="s">
        <v>189</v>
      </c>
      <c r="B142" s="312">
        <v>87530</v>
      </c>
      <c r="C142" s="272" t="s">
        <v>105</v>
      </c>
      <c r="D142" s="273" t="s">
        <v>248</v>
      </c>
      <c r="E142" s="274" t="s">
        <v>222</v>
      </c>
      <c r="F142" s="289">
        <v>4.5</v>
      </c>
      <c r="G142" s="199"/>
      <c r="H142" s="323">
        <f>F142*G142</f>
        <v>0</v>
      </c>
      <c r="I142" s="277" t="e">
        <f>H142/$G$143</f>
        <v>#DIV/0!</v>
      </c>
      <c r="J142" s="271" t="e">
        <f>#REF!</f>
        <v>#REF!</v>
      </c>
    </row>
    <row r="143" spans="1:10" s="15" customFormat="1" ht="19.5" customHeight="1" thickBot="1" thickTop="1">
      <c r="A143" s="352" t="s">
        <v>48</v>
      </c>
      <c r="B143" s="353"/>
      <c r="C143" s="353"/>
      <c r="D143" s="324"/>
      <c r="E143" s="325"/>
      <c r="F143" s="326"/>
      <c r="G143" s="350">
        <f>SUM(E14+E18+E32+E39+E68+E82+E87+E103+E109+E113+E138)</f>
        <v>0</v>
      </c>
      <c r="H143" s="350"/>
      <c r="I143" s="327" t="e">
        <f>SUM(H18:H142)/G143</f>
        <v>#DIV/0!</v>
      </c>
      <c r="J143" s="271" t="e">
        <f>#REF!</f>
        <v>#REF!</v>
      </c>
    </row>
    <row r="144" spans="1:10" s="15" customFormat="1" ht="19.5" customHeight="1" thickBot="1" thickTop="1">
      <c r="A144" s="328" t="s">
        <v>284</v>
      </c>
      <c r="B144" s="329"/>
      <c r="C144" s="329"/>
      <c r="D144" s="324"/>
      <c r="E144" s="325"/>
      <c r="F144" s="205" t="s">
        <v>283</v>
      </c>
      <c r="G144" s="350" t="e">
        <f>G143*F144</f>
        <v>#VALUE!</v>
      </c>
      <c r="H144" s="350"/>
      <c r="I144" s="327" t="e">
        <f>SUM(H18:H143)/G144</f>
        <v>#VALUE!</v>
      </c>
      <c r="J144" s="271" t="e">
        <f>#REF!</f>
        <v>#REF!</v>
      </c>
    </row>
    <row r="145" spans="1:10" ht="15" customHeight="1">
      <c r="A145" s="354" t="s">
        <v>107</v>
      </c>
      <c r="B145" s="354"/>
      <c r="C145" s="354"/>
      <c r="D145" s="354"/>
      <c r="E145" s="354"/>
      <c r="F145" s="354"/>
      <c r="G145" s="330"/>
      <c r="H145" s="331"/>
      <c r="I145" s="332"/>
      <c r="J145" s="271"/>
    </row>
    <row r="146" spans="1:10" ht="15" customHeight="1">
      <c r="A146" s="355"/>
      <c r="B146" s="355"/>
      <c r="C146" s="355"/>
      <c r="D146" s="355"/>
      <c r="E146" s="355"/>
      <c r="F146" s="355"/>
      <c r="G146" s="330"/>
      <c r="H146" s="333"/>
      <c r="I146" s="330"/>
      <c r="J146" s="271"/>
    </row>
    <row r="147" spans="1:10" ht="15" customHeight="1">
      <c r="A147" s="207"/>
      <c r="B147" s="207"/>
      <c r="C147" s="207"/>
      <c r="D147" s="207"/>
      <c r="E147" s="207"/>
      <c r="F147" s="207"/>
      <c r="G147" s="54"/>
      <c r="H147" s="206"/>
      <c r="I147" s="54"/>
      <c r="J147" s="23"/>
    </row>
    <row r="148" spans="1:10" ht="15" customHeight="1">
      <c r="A148" s="207"/>
      <c r="B148" s="107"/>
      <c r="C148" s="107"/>
      <c r="D148" s="107"/>
      <c r="E148" s="107"/>
      <c r="F148" s="107"/>
      <c r="G148" s="107"/>
      <c r="H148" s="107"/>
      <c r="I148" s="107"/>
      <c r="J148" s="23"/>
    </row>
    <row r="149" spans="1:10" ht="15" customHeight="1">
      <c r="A149" s="208"/>
      <c r="B149" s="107"/>
      <c r="C149" s="107"/>
      <c r="D149" s="107"/>
      <c r="E149" s="107"/>
      <c r="F149" s="107"/>
      <c r="G149" s="107"/>
      <c r="H149" s="107"/>
      <c r="I149" s="107"/>
      <c r="J149" s="2"/>
    </row>
    <row r="150" spans="1:10" ht="18" customHeight="1">
      <c r="A150" s="209"/>
      <c r="B150" s="107"/>
      <c r="C150" s="107"/>
      <c r="D150" s="107"/>
      <c r="E150" s="107"/>
      <c r="F150" s="107"/>
      <c r="G150" s="107"/>
      <c r="H150" s="107"/>
      <c r="I150" s="107"/>
      <c r="J150" s="211"/>
    </row>
    <row r="151" spans="1:10" ht="15.75" customHeight="1">
      <c r="A151" s="212"/>
      <c r="B151" s="107"/>
      <c r="C151" s="107"/>
      <c r="D151" s="107"/>
      <c r="E151" s="107"/>
      <c r="F151" s="107"/>
      <c r="G151" s="107"/>
      <c r="H151" s="107"/>
      <c r="I151" s="107"/>
      <c r="J151" s="2"/>
    </row>
    <row r="152" spans="1:10" ht="15" customHeight="1">
      <c r="A152" s="212"/>
      <c r="B152" s="107"/>
      <c r="C152" s="107"/>
      <c r="D152" s="107"/>
      <c r="E152" s="107"/>
      <c r="F152" s="107"/>
      <c r="G152" s="107"/>
      <c r="H152" s="107"/>
      <c r="I152" s="107"/>
      <c r="J152" s="2"/>
    </row>
    <row r="153" spans="1:10" ht="15" customHeight="1">
      <c r="A153" s="212"/>
      <c r="B153" s="107"/>
      <c r="C153" s="107"/>
      <c r="D153" s="107"/>
      <c r="E153" s="107"/>
      <c r="F153" s="107"/>
      <c r="G153" s="107"/>
      <c r="H153" s="107"/>
      <c r="I153" s="107"/>
      <c r="J153" s="2"/>
    </row>
    <row r="154" spans="1:10" ht="12.75" customHeight="1">
      <c r="A154" s="50"/>
      <c r="B154" s="50"/>
      <c r="C154" s="213"/>
      <c r="D154" s="57"/>
      <c r="E154" s="51"/>
      <c r="F154" s="51"/>
      <c r="G154" s="33"/>
      <c r="H154" s="51"/>
      <c r="I154" s="211"/>
      <c r="J154" s="2"/>
    </row>
    <row r="155" ht="12.75" customHeight="1">
      <c r="J155" s="2"/>
    </row>
    <row r="157" spans="1:10" ht="16.5" customHeight="1">
      <c r="A157" s="9"/>
      <c r="B157" s="9"/>
      <c r="C157" s="9"/>
      <c r="D157" s="52"/>
      <c r="E157" s="215"/>
      <c r="F157" s="215"/>
      <c r="G157" s="214"/>
      <c r="H157" s="215"/>
      <c r="I157" s="9"/>
      <c r="J157" s="9"/>
    </row>
    <row r="158" spans="1:10" ht="16.5" customHeight="1">
      <c r="A158" s="9"/>
      <c r="B158" s="9"/>
      <c r="C158" s="9"/>
      <c r="D158" s="54"/>
      <c r="E158" s="218"/>
      <c r="F158" s="218"/>
      <c r="G158" s="217"/>
      <c r="H158" s="218"/>
      <c r="I158" s="9"/>
      <c r="J158" s="9"/>
    </row>
    <row r="159" spans="1:10" ht="16.5" customHeight="1">
      <c r="A159" s="9"/>
      <c r="B159" s="9"/>
      <c r="C159" s="9"/>
      <c r="D159" s="54"/>
      <c r="E159" s="218"/>
      <c r="F159" s="218"/>
      <c r="G159" s="217"/>
      <c r="H159" s="218"/>
      <c r="I159" s="9"/>
      <c r="J159" s="9"/>
    </row>
    <row r="161" spans="1:10" ht="16.5" customHeight="1">
      <c r="A161" s="9"/>
      <c r="B161" s="9"/>
      <c r="C161" s="9"/>
      <c r="F161" s="214"/>
      <c r="G161" s="214"/>
      <c r="H161" s="215"/>
      <c r="I161" s="9"/>
      <c r="J161" s="9"/>
    </row>
    <row r="162" spans="1:10" ht="16.5" customHeight="1">
      <c r="A162" s="9"/>
      <c r="B162" s="9"/>
      <c r="C162" s="9"/>
      <c r="F162" s="217"/>
      <c r="G162" s="217"/>
      <c r="H162" s="218"/>
      <c r="I162" s="9"/>
      <c r="J162" s="9"/>
    </row>
    <row r="163" spans="1:10" ht="16.5" customHeight="1">
      <c r="A163" s="9"/>
      <c r="B163" s="9"/>
      <c r="C163" s="9"/>
      <c r="F163" s="217"/>
      <c r="G163" s="217"/>
      <c r="H163" s="218"/>
      <c r="I163" s="9"/>
      <c r="J163" s="9"/>
    </row>
    <row r="180" spans="1:10" ht="16.5" customHeight="1">
      <c r="A180" s="9"/>
      <c r="B180" s="9"/>
      <c r="C180" s="1"/>
      <c r="D180" s="33"/>
      <c r="E180" s="220"/>
      <c r="F180" s="210"/>
      <c r="G180" s="221"/>
      <c r="H180" s="216"/>
      <c r="I180" s="1"/>
      <c r="J180" s="9"/>
    </row>
    <row r="181" spans="1:10" ht="16.5" customHeight="1">
      <c r="A181" s="9"/>
      <c r="B181" s="9"/>
      <c r="C181" s="1"/>
      <c r="D181" s="33"/>
      <c r="E181" s="220"/>
      <c r="F181" s="210"/>
      <c r="G181" s="221"/>
      <c r="H181" s="216"/>
      <c r="I181" s="1"/>
      <c r="J181" s="9"/>
    </row>
    <row r="182" spans="1:10" ht="16.5" customHeight="1">
      <c r="A182" s="9"/>
      <c r="B182" s="9"/>
      <c r="C182" s="1"/>
      <c r="D182" s="33"/>
      <c r="E182" s="220"/>
      <c r="F182" s="210"/>
      <c r="G182" s="221"/>
      <c r="H182" s="216"/>
      <c r="I182" s="1"/>
      <c r="J182" s="9"/>
    </row>
    <row r="183" spans="1:10" ht="16.5" customHeight="1">
      <c r="A183" s="9"/>
      <c r="B183" s="9"/>
      <c r="C183" s="1"/>
      <c r="D183" s="33"/>
      <c r="E183" s="220"/>
      <c r="F183" s="210"/>
      <c r="G183" s="221"/>
      <c r="H183" s="216"/>
      <c r="I183" s="1"/>
      <c r="J183" s="9"/>
    </row>
    <row r="184" spans="1:10" ht="16.5" customHeight="1">
      <c r="A184" s="9"/>
      <c r="B184" s="9"/>
      <c r="C184" s="1"/>
      <c r="D184" s="33"/>
      <c r="E184" s="220"/>
      <c r="F184" s="210"/>
      <c r="G184" s="221"/>
      <c r="H184" s="216"/>
      <c r="I184" s="1"/>
      <c r="J184" s="9"/>
    </row>
    <row r="185" spans="1:10" ht="16.5" customHeight="1">
      <c r="A185" s="9"/>
      <c r="B185" s="9"/>
      <c r="C185" s="1"/>
      <c r="D185" s="33"/>
      <c r="E185" s="220"/>
      <c r="F185" s="210"/>
      <c r="G185" s="221"/>
      <c r="H185" s="216"/>
      <c r="I185" s="1"/>
      <c r="J185" s="9"/>
    </row>
    <row r="186" spans="1:10" ht="16.5" customHeight="1">
      <c r="A186" s="9"/>
      <c r="B186" s="9"/>
      <c r="C186" s="1"/>
      <c r="D186" s="33"/>
      <c r="E186" s="220"/>
      <c r="F186" s="210"/>
      <c r="G186" s="221"/>
      <c r="H186" s="216"/>
      <c r="I186" s="1"/>
      <c r="J186" s="9"/>
    </row>
    <row r="187" spans="1:10" ht="16.5" customHeight="1">
      <c r="A187" s="9"/>
      <c r="B187" s="9"/>
      <c r="C187" s="1"/>
      <c r="D187" s="33"/>
      <c r="E187" s="220"/>
      <c r="F187" s="210"/>
      <c r="G187" s="221"/>
      <c r="H187" s="216"/>
      <c r="I187" s="1"/>
      <c r="J187" s="9"/>
    </row>
    <row r="188" spans="1:10" ht="16.5" customHeight="1">
      <c r="A188" s="9"/>
      <c r="B188" s="9"/>
      <c r="C188" s="1"/>
      <c r="D188" s="33"/>
      <c r="E188" s="220"/>
      <c r="F188" s="210"/>
      <c r="G188" s="221"/>
      <c r="H188" s="216"/>
      <c r="I188" s="1"/>
      <c r="J188" s="9"/>
    </row>
    <row r="189" spans="1:10" ht="16.5" customHeight="1">
      <c r="A189" s="9"/>
      <c r="B189" s="9"/>
      <c r="C189" s="1"/>
      <c r="D189" s="33"/>
      <c r="E189" s="220"/>
      <c r="F189" s="210"/>
      <c r="G189" s="221"/>
      <c r="H189" s="216"/>
      <c r="I189" s="1"/>
      <c r="J189" s="9"/>
    </row>
    <row r="190" spans="1:10" ht="16.5" customHeight="1">
      <c r="A190" s="9"/>
      <c r="B190" s="9"/>
      <c r="C190" s="1"/>
      <c r="D190" s="33"/>
      <c r="E190" s="220"/>
      <c r="F190" s="210"/>
      <c r="G190" s="221"/>
      <c r="H190" s="216"/>
      <c r="I190" s="1"/>
      <c r="J190" s="9"/>
    </row>
    <row r="191" spans="1:10" ht="16.5" customHeight="1">
      <c r="A191" s="9"/>
      <c r="B191" s="9"/>
      <c r="C191" s="1"/>
      <c r="D191" s="33"/>
      <c r="E191" s="220"/>
      <c r="F191" s="210"/>
      <c r="G191" s="221"/>
      <c r="H191" s="216"/>
      <c r="I191" s="1"/>
      <c r="J191" s="9"/>
    </row>
    <row r="192" spans="1:10" ht="16.5" customHeight="1">
      <c r="A192" s="9"/>
      <c r="B192" s="9"/>
      <c r="C192" s="1"/>
      <c r="D192" s="33"/>
      <c r="E192" s="220"/>
      <c r="F192" s="210"/>
      <c r="G192" s="221"/>
      <c r="H192" s="216"/>
      <c r="I192" s="1"/>
      <c r="J192" s="9"/>
    </row>
  </sheetData>
  <sheetProtection password="E9C9" sheet="1" formatCells="0" formatColumns="0" formatRows="0" selectLockedCells="1"/>
  <autoFilter ref="A13:J154"/>
  <mergeCells count="38">
    <mergeCell ref="A145:F146"/>
    <mergeCell ref="G143:H143"/>
    <mergeCell ref="A113:B113"/>
    <mergeCell ref="A138:B138"/>
    <mergeCell ref="A139:B139"/>
    <mergeCell ref="G144:H144"/>
    <mergeCell ref="F9:G9"/>
    <mergeCell ref="F11:G11"/>
    <mergeCell ref="A110:B110"/>
    <mergeCell ref="A143:C143"/>
    <mergeCell ref="A134:B134"/>
    <mergeCell ref="A88:B88"/>
    <mergeCell ref="A40:B40"/>
    <mergeCell ref="A103:B103"/>
    <mergeCell ref="A118:B118"/>
    <mergeCell ref="A123:B123"/>
    <mergeCell ref="A128:B128"/>
    <mergeCell ref="A104:B104"/>
    <mergeCell ref="F7:G7"/>
    <mergeCell ref="A14:B14"/>
    <mergeCell ref="A44:B44"/>
    <mergeCell ref="A49:B49"/>
    <mergeCell ref="A64:B64"/>
    <mergeCell ref="A68:B68"/>
    <mergeCell ref="A39:B39"/>
    <mergeCell ref="A33:B33"/>
    <mergeCell ref="A32:B32"/>
    <mergeCell ref="A19:B19"/>
    <mergeCell ref="A69:B69"/>
    <mergeCell ref="A82:B82"/>
    <mergeCell ref="A87:B87"/>
    <mergeCell ref="A83:B83"/>
    <mergeCell ref="A114:B114"/>
    <mergeCell ref="A15:B15"/>
    <mergeCell ref="A18:B18"/>
    <mergeCell ref="A109:B109"/>
    <mergeCell ref="A60:B60"/>
    <mergeCell ref="A54:B54"/>
  </mergeCells>
  <printOptions horizontalCentered="1"/>
  <pageMargins left="0.2362204724409449" right="0.2362204724409449" top="0.5511811023622047" bottom="0.5511811023622047" header="0.5118110236220472" footer="0.31496062992125984"/>
  <pageSetup fitToHeight="0" horizontalDpi="600" verticalDpi="600" orientation="landscape" paperSize="9" scale="53" r:id="rId1"/>
  <headerFooter alignWithMargins="0">
    <oddFooter>&amp;R&amp;9PÁG. &amp;P/&amp;N</oddFooter>
  </headerFooter>
  <rowBreaks count="2" manualBreakCount="2">
    <brk id="63" max="8" man="1"/>
    <brk id="1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70" zoomScaleNormal="40" zoomScaleSheetLayoutView="70" workbookViewId="0" topLeftCell="A13">
      <selection activeCell="E46" sqref="E46"/>
    </sheetView>
  </sheetViews>
  <sheetFormatPr defaultColWidth="9.140625" defaultRowHeight="12.75"/>
  <cols>
    <col min="1" max="1" width="16.7109375" style="158" customWidth="1"/>
    <col min="2" max="2" width="65.57421875" style="158" customWidth="1"/>
    <col min="3" max="3" width="13.57421875" style="158" customWidth="1"/>
    <col min="4" max="4" width="30.28125" style="160" bestFit="1" customWidth="1"/>
    <col min="5" max="7" width="25.7109375" style="158" customWidth="1"/>
    <col min="8" max="9" width="9.140625" style="158" customWidth="1"/>
    <col min="10" max="16384" width="9.140625" style="158" customWidth="1"/>
  </cols>
  <sheetData>
    <row r="1" spans="1:7" s="117" customFormat="1" ht="30.75" customHeight="1">
      <c r="A1" s="34"/>
      <c r="B1" s="34"/>
      <c r="C1" s="34"/>
      <c r="D1" s="34"/>
      <c r="E1" s="34"/>
      <c r="F1" s="34"/>
      <c r="G1" s="34"/>
    </row>
    <row r="2" spans="1:7" s="117" customFormat="1" ht="12.75">
      <c r="A2" s="37"/>
      <c r="B2" s="37"/>
      <c r="C2" s="37"/>
      <c r="D2" s="37"/>
      <c r="E2" s="37"/>
      <c r="F2" s="37"/>
      <c r="G2" s="37"/>
    </row>
    <row r="3" spans="3:7" s="117" customFormat="1" ht="9.75" customHeight="1">
      <c r="C3" s="37"/>
      <c r="D3" s="37"/>
      <c r="E3" s="51"/>
      <c r="F3" s="51"/>
      <c r="G3" s="37"/>
    </row>
    <row r="4" spans="1:7" s="117" customFormat="1" ht="18">
      <c r="A4" s="39"/>
      <c r="B4" s="39"/>
      <c r="C4" s="39"/>
      <c r="D4" s="39"/>
      <c r="E4" s="39"/>
      <c r="F4" s="39"/>
      <c r="G4" s="39"/>
    </row>
    <row r="5" spans="1:7" s="117" customFormat="1" ht="25.5" customHeight="1" thickBot="1">
      <c r="A5" s="51"/>
      <c r="B5" s="51"/>
      <c r="C5" s="104"/>
      <c r="D5" s="154"/>
      <c r="E5" s="51"/>
      <c r="F5" s="51"/>
      <c r="G5" s="105"/>
    </row>
    <row r="6" spans="1:9" s="51" customFormat="1" ht="7.5" customHeight="1">
      <c r="A6" s="168"/>
      <c r="B6" s="169"/>
      <c r="C6" s="169"/>
      <c r="D6" s="169"/>
      <c r="E6" s="169"/>
      <c r="F6" s="169"/>
      <c r="G6" s="169"/>
      <c r="H6" s="170"/>
      <c r="I6" s="170"/>
    </row>
    <row r="7" spans="1:9" s="155" customFormat="1" ht="15.75" customHeight="1">
      <c r="A7" s="171" t="s">
        <v>0</v>
      </c>
      <c r="B7" s="364" t="str">
        <f>Orçamento!D5</f>
        <v>RECUPERAÇÃO DE IMÓVEIS</v>
      </c>
      <c r="C7" s="364"/>
      <c r="D7" s="364"/>
      <c r="E7" s="172"/>
      <c r="F7" s="172"/>
      <c r="G7" s="71"/>
      <c r="H7" s="172"/>
      <c r="I7" s="172"/>
    </row>
    <row r="8" spans="1:9" s="155" customFormat="1" ht="6" customHeight="1">
      <c r="A8" s="172"/>
      <c r="B8" s="172"/>
      <c r="C8" s="71"/>
      <c r="D8" s="71"/>
      <c r="E8" s="172"/>
      <c r="F8" s="172"/>
      <c r="G8" s="71"/>
      <c r="H8" s="172"/>
      <c r="I8" s="172"/>
    </row>
    <row r="9" spans="1:9" s="155" customFormat="1" ht="15.75" customHeight="1">
      <c r="A9" s="173" t="str">
        <f>CONCATENATE(Orçamento!A7," ",Orçamento!D7)</f>
        <v>Tipo de Intervenção:  REFORMA / RECUPERAÇÃO</v>
      </c>
      <c r="B9" s="71"/>
      <c r="C9" s="174"/>
      <c r="D9" s="174"/>
      <c r="E9" s="172"/>
      <c r="F9" s="172"/>
      <c r="G9" s="174"/>
      <c r="H9" s="172"/>
      <c r="I9" s="172"/>
    </row>
    <row r="10" spans="1:9" s="155" customFormat="1" ht="6" customHeight="1">
      <c r="A10" s="171"/>
      <c r="B10" s="71"/>
      <c r="C10" s="71"/>
      <c r="D10" s="71"/>
      <c r="E10" s="172"/>
      <c r="F10" s="172"/>
      <c r="G10" s="71"/>
      <c r="H10" s="172"/>
      <c r="I10" s="172"/>
    </row>
    <row r="11" spans="1:9" s="155" customFormat="1" ht="15.75" customHeight="1">
      <c r="A11" s="173" t="s">
        <v>2</v>
      </c>
      <c r="B11" s="174" t="str">
        <f>Orçamento!D9</f>
        <v>Rua Arnaldo Cordeiro das Neves, nº 05 e nº 25, Itapevi - SP</v>
      </c>
      <c r="C11" s="63"/>
      <c r="D11" s="63"/>
      <c r="E11" s="172"/>
      <c r="F11" s="172"/>
      <c r="G11" s="174"/>
      <c r="H11" s="172"/>
      <c r="I11" s="172"/>
    </row>
    <row r="12" spans="1:9" s="51" customFormat="1" ht="6" customHeight="1" thickBot="1">
      <c r="A12" s="175"/>
      <c r="B12" s="176"/>
      <c r="C12" s="176"/>
      <c r="D12" s="176"/>
      <c r="E12" s="176"/>
      <c r="F12" s="176"/>
      <c r="G12" s="176"/>
      <c r="H12" s="170"/>
      <c r="I12" s="170"/>
    </row>
    <row r="13" spans="1:9" s="156" customFormat="1" ht="12" customHeight="1" thickBot="1">
      <c r="A13" s="177"/>
      <c r="B13" s="178"/>
      <c r="C13" s="178"/>
      <c r="D13" s="178"/>
      <c r="E13" s="178"/>
      <c r="F13" s="178"/>
      <c r="G13" s="178"/>
      <c r="H13" s="178"/>
      <c r="I13" s="178"/>
    </row>
    <row r="14" spans="1:9" s="157" customFormat="1" ht="18.75" thickBot="1">
      <c r="A14" s="363" t="s">
        <v>50</v>
      </c>
      <c r="B14" s="360" t="s">
        <v>51</v>
      </c>
      <c r="C14" s="179" t="s">
        <v>52</v>
      </c>
      <c r="D14" s="179" t="s">
        <v>53</v>
      </c>
      <c r="E14" s="389">
        <v>1</v>
      </c>
      <c r="F14" s="389">
        <v>2</v>
      </c>
      <c r="G14" s="389">
        <v>3</v>
      </c>
      <c r="H14" s="180"/>
      <c r="I14" s="180"/>
    </row>
    <row r="15" spans="1:9" s="157" customFormat="1" ht="18.75" thickBot="1">
      <c r="A15" s="363"/>
      <c r="B15" s="360"/>
      <c r="C15" s="181" t="s">
        <v>13</v>
      </c>
      <c r="D15" s="181" t="s">
        <v>14</v>
      </c>
      <c r="E15" s="390"/>
      <c r="F15" s="390"/>
      <c r="G15" s="390"/>
      <c r="H15" s="180"/>
      <c r="I15" s="180"/>
    </row>
    <row r="16" spans="1:9" ht="12" customHeight="1" thickBot="1">
      <c r="A16" s="182"/>
      <c r="B16" s="183"/>
      <c r="C16" s="183"/>
      <c r="D16" s="183"/>
      <c r="E16" s="183"/>
      <c r="F16" s="183"/>
      <c r="G16" s="183"/>
      <c r="H16" s="184"/>
      <c r="I16" s="184"/>
    </row>
    <row r="17" spans="1:9" ht="23.25" customHeight="1">
      <c r="A17" s="366">
        <f>Orçamento!A14</f>
        <v>1</v>
      </c>
      <c r="B17" s="380" t="str">
        <f>Orçamento!D14</f>
        <v>ADMINISTRAÇÃO LOCAL</v>
      </c>
      <c r="C17" s="383" t="e">
        <f>VLOOKUP(B17,Orçamento!$D$14:$I$142,6,FALSE)</f>
        <v>#DIV/0!</v>
      </c>
      <c r="D17" s="387" t="e">
        <f>VLOOKUP(B17,Orçamento!$D$14:$I$142,2,FALSE)*Orçamento!$F$144</f>
        <v>#VALUE!</v>
      </c>
      <c r="E17" s="159">
        <v>0</v>
      </c>
      <c r="F17" s="159">
        <v>0</v>
      </c>
      <c r="G17" s="159">
        <v>0</v>
      </c>
      <c r="H17" s="185">
        <f>SUM(E17:G17)</f>
        <v>0</v>
      </c>
      <c r="I17" s="184"/>
    </row>
    <row r="18" spans="1:9" ht="13.5" customHeight="1">
      <c r="A18" s="367"/>
      <c r="B18" s="362"/>
      <c r="C18" s="384"/>
      <c r="D18" s="388"/>
      <c r="E18" s="186" t="e">
        <f>E17*$D$17</f>
        <v>#VALUE!</v>
      </c>
      <c r="F18" s="186" t="e">
        <f>F17*$D$17</f>
        <v>#VALUE!</v>
      </c>
      <c r="G18" s="186" t="e">
        <f>G17*$D$17</f>
        <v>#VALUE!</v>
      </c>
      <c r="H18" s="185"/>
      <c r="I18" s="184"/>
    </row>
    <row r="19" spans="1:9" ht="23.25" customHeight="1">
      <c r="A19" s="368">
        <f>Orçamento!A18</f>
        <v>2</v>
      </c>
      <c r="B19" s="361" t="str">
        <f>Orçamento!D18</f>
        <v>SERVIÇOS PRELIMINARES - EDIFICAÇÃO Nº05</v>
      </c>
      <c r="C19" s="381" t="e">
        <f>VLOOKUP(B19,Orçamento!$D$14:$I$142,6,FALSE)</f>
        <v>#DIV/0!</v>
      </c>
      <c r="D19" s="385" t="e">
        <f>VLOOKUP(B19,Orçamento!$D$14:$I$142,2,FALSE)*Orçamento!$F$144</f>
        <v>#VALUE!</v>
      </c>
      <c r="E19" s="161">
        <v>0</v>
      </c>
      <c r="F19" s="161">
        <v>0</v>
      </c>
      <c r="G19" s="162">
        <v>0</v>
      </c>
      <c r="H19" s="185">
        <f>SUM(E19:G19)</f>
        <v>0</v>
      </c>
      <c r="I19" s="184"/>
    </row>
    <row r="20" spans="1:9" ht="13.5" customHeight="1">
      <c r="A20" s="367"/>
      <c r="B20" s="362"/>
      <c r="C20" s="382"/>
      <c r="D20" s="386"/>
      <c r="E20" s="186" t="e">
        <f>E19*$D$19</f>
        <v>#VALUE!</v>
      </c>
      <c r="F20" s="186" t="e">
        <f>F19*$D$19</f>
        <v>#VALUE!</v>
      </c>
      <c r="G20" s="186" t="e">
        <f>G19*$D$19</f>
        <v>#VALUE!</v>
      </c>
      <c r="H20" s="185"/>
      <c r="I20" s="184"/>
    </row>
    <row r="21" spans="1:9" ht="23.25" customHeight="1">
      <c r="A21" s="368">
        <f>Orçamento!A32</f>
        <v>3</v>
      </c>
      <c r="B21" s="361" t="str">
        <f>Orçamento!D32</f>
        <v>RECOMPOSIÇÃO DO ATERRO EM SOLO COMPACTADO E INJEÇÃO DE NATA DE CONCRETO -- EDIFICAÇÃO Nº05</v>
      </c>
      <c r="C21" s="381" t="e">
        <f>VLOOKUP(B21,Orçamento!$D$14:$I$142,6,FALSE)</f>
        <v>#DIV/0!</v>
      </c>
      <c r="D21" s="385" t="e">
        <f>VLOOKUP(B21,Orçamento!$D$14:$I$142,2,FALSE)*Orçamento!$F$144</f>
        <v>#VALUE!</v>
      </c>
      <c r="E21" s="161">
        <v>0</v>
      </c>
      <c r="F21" s="161">
        <v>0</v>
      </c>
      <c r="G21" s="162">
        <v>0</v>
      </c>
      <c r="H21" s="185">
        <f>SUM(E21:G21)</f>
        <v>0</v>
      </c>
      <c r="I21" s="184"/>
    </row>
    <row r="22" spans="1:9" ht="13.5" customHeight="1">
      <c r="A22" s="367"/>
      <c r="B22" s="362"/>
      <c r="C22" s="382"/>
      <c r="D22" s="386"/>
      <c r="E22" s="186" t="e">
        <f>E21*$D$21</f>
        <v>#VALUE!</v>
      </c>
      <c r="F22" s="186" t="e">
        <f>F21*$D$21</f>
        <v>#VALUE!</v>
      </c>
      <c r="G22" s="186" t="e">
        <f>G21*$D$21</f>
        <v>#VALUE!</v>
      </c>
      <c r="H22" s="185"/>
      <c r="I22" s="184"/>
    </row>
    <row r="23" spans="1:9" ht="23.25" customHeight="1">
      <c r="A23" s="368">
        <f>Orçamento!A39</f>
        <v>4</v>
      </c>
      <c r="B23" s="361" t="str">
        <f>Orçamento!D39</f>
        <v>MURO DE FECHAMENTO E DIVISA - EDIFICAÇÃO Nº05</v>
      </c>
      <c r="C23" s="381" t="e">
        <f>VLOOKUP(B23,Orçamento!$D$14:$I$142,6,FALSE)</f>
        <v>#DIV/0!</v>
      </c>
      <c r="D23" s="385" t="e">
        <f>VLOOKUP(B23,Orçamento!$D$14:$I$142,2,FALSE)*Orçamento!$F$144</f>
        <v>#VALUE!</v>
      </c>
      <c r="E23" s="161">
        <v>0</v>
      </c>
      <c r="F23" s="161">
        <v>0</v>
      </c>
      <c r="G23" s="162">
        <v>0</v>
      </c>
      <c r="H23" s="185">
        <f>SUM(E23:G23)</f>
        <v>0</v>
      </c>
      <c r="I23" s="184"/>
    </row>
    <row r="24" spans="1:9" ht="13.5" customHeight="1">
      <c r="A24" s="367"/>
      <c r="B24" s="362"/>
      <c r="C24" s="382"/>
      <c r="D24" s="386"/>
      <c r="E24" s="186" t="e">
        <f>E23*$D$23</f>
        <v>#VALUE!</v>
      </c>
      <c r="F24" s="186" t="e">
        <f>F23*$D$23</f>
        <v>#VALUE!</v>
      </c>
      <c r="G24" s="186" t="e">
        <f>G23*$D$23</f>
        <v>#VALUE!</v>
      </c>
      <c r="H24" s="185"/>
      <c r="I24" s="184"/>
    </row>
    <row r="25" spans="1:9" ht="23.25" customHeight="1">
      <c r="A25" s="368">
        <f>Orçamento!A68</f>
        <v>5</v>
      </c>
      <c r="B25" s="361" t="str">
        <f>Orçamento!D68</f>
        <v>ÁREAS COMUNS E CHURRASQUEIRA - EDIFICAÇÃO Nº05</v>
      </c>
      <c r="C25" s="381" t="e">
        <f>VLOOKUP(B25,Orçamento!$D$14:$I$142,6,FALSE)</f>
        <v>#DIV/0!</v>
      </c>
      <c r="D25" s="385" t="e">
        <f>VLOOKUP(B25,Orçamento!$D$14:$I$142,2,FALSE)*Orçamento!$F$144</f>
        <v>#VALUE!</v>
      </c>
      <c r="E25" s="161"/>
      <c r="F25" s="161">
        <v>0</v>
      </c>
      <c r="G25" s="162">
        <v>0</v>
      </c>
      <c r="H25" s="185">
        <f>SUM(E25:G25)</f>
        <v>0</v>
      </c>
      <c r="I25" s="184"/>
    </row>
    <row r="26" spans="1:9" ht="13.5" customHeight="1">
      <c r="A26" s="367"/>
      <c r="B26" s="362"/>
      <c r="C26" s="382"/>
      <c r="D26" s="386"/>
      <c r="E26" s="186" t="e">
        <f>E25*$D$25</f>
        <v>#VALUE!</v>
      </c>
      <c r="F26" s="186" t="e">
        <f>F25*$D$25</f>
        <v>#VALUE!</v>
      </c>
      <c r="G26" s="186" t="e">
        <f>G25*$D$25</f>
        <v>#VALUE!</v>
      </c>
      <c r="H26" s="185"/>
      <c r="I26" s="184"/>
    </row>
    <row r="27" spans="1:9" ht="23.25" customHeight="1">
      <c r="A27" s="368">
        <f>Orçamento!A82</f>
        <v>6</v>
      </c>
      <c r="B27" s="361" t="str">
        <f>Orçamento!D82</f>
        <v>RECUPERAÇÃO DAS TRINCAS E FISSURAS - EDIFICAÇÃO Nº05</v>
      </c>
      <c r="C27" s="381" t="e">
        <f>VLOOKUP(B27,Orçamento!$D$14:$I$142,6,FALSE)</f>
        <v>#DIV/0!</v>
      </c>
      <c r="D27" s="385" t="e">
        <f>VLOOKUP(B27,Orçamento!$D$14:$I$142,2,FALSE)*Orçamento!$F$144</f>
        <v>#VALUE!</v>
      </c>
      <c r="E27" s="161">
        <v>0</v>
      </c>
      <c r="F27" s="161">
        <v>0</v>
      </c>
      <c r="G27" s="162">
        <v>0</v>
      </c>
      <c r="H27" s="185">
        <f>SUM(E27:G27)</f>
        <v>0</v>
      </c>
      <c r="I27" s="184"/>
    </row>
    <row r="28" spans="1:9" ht="13.5" customHeight="1">
      <c r="A28" s="367"/>
      <c r="B28" s="362"/>
      <c r="C28" s="382"/>
      <c r="D28" s="386"/>
      <c r="E28" s="186" t="e">
        <f>E27*$D$27</f>
        <v>#VALUE!</v>
      </c>
      <c r="F28" s="186" t="e">
        <f>F27*$D$27</f>
        <v>#VALUE!</v>
      </c>
      <c r="G28" s="186" t="e">
        <f>G27*$D$27</f>
        <v>#VALUE!</v>
      </c>
      <c r="H28" s="185"/>
      <c r="I28" s="184"/>
    </row>
    <row r="29" spans="1:9" ht="23.25" customHeight="1">
      <c r="A29" s="368">
        <f>Orçamento!A87</f>
        <v>7</v>
      </c>
      <c r="B29" s="361" t="str">
        <f>Orçamento!D87</f>
        <v>INSTALAÇÕES DIVERSAS E ACABAMENTO GERAL - EDIFICAÇÃO Nº05</v>
      </c>
      <c r="C29" s="381" t="e">
        <f>VLOOKUP(B29,Orçamento!$D$14:$I$142,6,FALSE)</f>
        <v>#DIV/0!</v>
      </c>
      <c r="D29" s="385" t="e">
        <f>VLOOKUP(B29,Orçamento!$D$14:$I$142,2,FALSE)*Orçamento!$F$144</f>
        <v>#VALUE!</v>
      </c>
      <c r="E29" s="161">
        <v>0</v>
      </c>
      <c r="F29" s="161">
        <v>0</v>
      </c>
      <c r="G29" s="162">
        <v>0</v>
      </c>
      <c r="H29" s="185">
        <f>SUM(E29:G29)</f>
        <v>0</v>
      </c>
      <c r="I29" s="184"/>
    </row>
    <row r="30" spans="1:9" ht="13.5" customHeight="1">
      <c r="A30" s="367"/>
      <c r="B30" s="362"/>
      <c r="C30" s="382"/>
      <c r="D30" s="386"/>
      <c r="E30" s="186" t="e">
        <f>E29*$D$29</f>
        <v>#VALUE!</v>
      </c>
      <c r="F30" s="186" t="e">
        <f>F29*$D$29</f>
        <v>#VALUE!</v>
      </c>
      <c r="G30" s="186" t="e">
        <f>G29*$D$29</f>
        <v>#VALUE!</v>
      </c>
      <c r="H30" s="185"/>
      <c r="I30" s="184"/>
    </row>
    <row r="31" spans="1:9" ht="23.25" customHeight="1">
      <c r="A31" s="368">
        <f>Orçamento!A103</f>
        <v>8</v>
      </c>
      <c r="B31" s="361" t="str">
        <f>Orçamento!D103</f>
        <v>SERVIÇOS PRELIMINARES - EDIFICAÇÃO Nº25</v>
      </c>
      <c r="C31" s="381" t="e">
        <f>VLOOKUP(B31,Orçamento!$D$14:$I$142,6,FALSE)</f>
        <v>#DIV/0!</v>
      </c>
      <c r="D31" s="385" t="e">
        <f>VLOOKUP(B31,Orçamento!$D$14:$I$142,2,FALSE)*Orçamento!$F$144</f>
        <v>#VALUE!</v>
      </c>
      <c r="E31" s="161">
        <v>0</v>
      </c>
      <c r="F31" s="161">
        <v>0</v>
      </c>
      <c r="G31" s="162">
        <v>0</v>
      </c>
      <c r="H31" s="185">
        <f>SUM(E31:G31)</f>
        <v>0</v>
      </c>
      <c r="I31" s="184"/>
    </row>
    <row r="32" spans="1:9" ht="13.5" customHeight="1">
      <c r="A32" s="367"/>
      <c r="B32" s="362"/>
      <c r="C32" s="382"/>
      <c r="D32" s="386"/>
      <c r="E32" s="186" t="e">
        <f>E31*$D$31</f>
        <v>#VALUE!</v>
      </c>
      <c r="F32" s="186" t="e">
        <f>F31*$D$31</f>
        <v>#VALUE!</v>
      </c>
      <c r="G32" s="186" t="e">
        <f>G31*$D$31</f>
        <v>#VALUE!</v>
      </c>
      <c r="H32" s="185"/>
      <c r="I32" s="184"/>
    </row>
    <row r="33" spans="1:9" ht="23.25" customHeight="1">
      <c r="A33" s="368">
        <f>Orçamento!A109</f>
        <v>9</v>
      </c>
      <c r="B33" s="361" t="str">
        <f>Orçamento!D109</f>
        <v>INJEÇÃO DE NATA DE CIMENTO - EDIFICAÇÃO Nº25</v>
      </c>
      <c r="C33" s="381" t="e">
        <f>VLOOKUP(B33,Orçamento!$D$14:$I$142,6,FALSE)</f>
        <v>#DIV/0!</v>
      </c>
      <c r="D33" s="385" t="e">
        <f>VLOOKUP(B33,Orçamento!$D$14:$I$142,2,FALSE)*Orçamento!$F$144</f>
        <v>#VALUE!</v>
      </c>
      <c r="E33" s="161">
        <v>0</v>
      </c>
      <c r="F33" s="161">
        <v>0</v>
      </c>
      <c r="G33" s="162">
        <v>0</v>
      </c>
      <c r="H33" s="185">
        <f>SUM(E33:G33)</f>
        <v>0</v>
      </c>
      <c r="I33" s="184"/>
    </row>
    <row r="34" spans="1:9" ht="13.5" customHeight="1">
      <c r="A34" s="367"/>
      <c r="B34" s="362"/>
      <c r="C34" s="382"/>
      <c r="D34" s="386"/>
      <c r="E34" s="186" t="e">
        <f>E33*$D$33</f>
        <v>#VALUE!</v>
      </c>
      <c r="F34" s="186" t="e">
        <f>F33*$D$33</f>
        <v>#VALUE!</v>
      </c>
      <c r="G34" s="186" t="e">
        <f>G33*$D$33</f>
        <v>#VALUE!</v>
      </c>
      <c r="H34" s="185"/>
      <c r="I34" s="184"/>
    </row>
    <row r="35" spans="1:9" ht="23.25" customHeight="1">
      <c r="A35" s="368">
        <f>Orçamento!A113</f>
        <v>10</v>
      </c>
      <c r="B35" s="361" t="str">
        <f>Orçamento!D113</f>
        <v>MURO DE FECHAMENTO DE DIVISA - EDIFICAÇÃO Nº25</v>
      </c>
      <c r="C35" s="381" t="e">
        <f>VLOOKUP(B35,Orçamento!$D$14:$I$142,6,FALSE)</f>
        <v>#DIV/0!</v>
      </c>
      <c r="D35" s="385" t="e">
        <f>VLOOKUP(B35,Orçamento!$D$14:$I$142,2,FALSE)*Orçamento!$F$144</f>
        <v>#VALUE!</v>
      </c>
      <c r="E35" s="161">
        <v>0</v>
      </c>
      <c r="F35" s="161">
        <v>0</v>
      </c>
      <c r="G35" s="162">
        <v>0</v>
      </c>
      <c r="H35" s="185">
        <f>SUM(E35:G35)</f>
        <v>0</v>
      </c>
      <c r="I35" s="184"/>
    </row>
    <row r="36" spans="1:9" ht="13.5" customHeight="1">
      <c r="A36" s="367"/>
      <c r="B36" s="362"/>
      <c r="C36" s="382"/>
      <c r="D36" s="386"/>
      <c r="E36" s="186" t="e">
        <f>E35*$D$35</f>
        <v>#VALUE!</v>
      </c>
      <c r="F36" s="186" t="e">
        <f>F35*$D$35</f>
        <v>#VALUE!</v>
      </c>
      <c r="G36" s="186" t="e">
        <f>G35*$D$35</f>
        <v>#VALUE!</v>
      </c>
      <c r="H36" s="185"/>
      <c r="I36" s="184"/>
    </row>
    <row r="37" spans="1:9" ht="23.25" customHeight="1">
      <c r="A37" s="368">
        <f>Orçamento!A138</f>
        <v>11</v>
      </c>
      <c r="B37" s="361" t="str">
        <f>Orçamento!D138</f>
        <v>RECUPERAÇÃO DAS TRINCAS E FUSSURAS - EDIFICAÇÃO Nº25</v>
      </c>
      <c r="C37" s="381" t="e">
        <f>VLOOKUP(B37,Orçamento!$D$14:$I$142,6,FALSE)</f>
        <v>#DIV/0!</v>
      </c>
      <c r="D37" s="385" t="e">
        <f>VLOOKUP(B37,Orçamento!$D$14:$I$142,2,FALSE)*Orçamento!$F$144</f>
        <v>#VALUE!</v>
      </c>
      <c r="E37" s="161">
        <v>0</v>
      </c>
      <c r="F37" s="161">
        <v>0</v>
      </c>
      <c r="G37" s="162">
        <v>0</v>
      </c>
      <c r="H37" s="185">
        <f>SUM(E37:G37)</f>
        <v>0</v>
      </c>
      <c r="I37" s="184"/>
    </row>
    <row r="38" spans="1:9" ht="13.5" customHeight="1">
      <c r="A38" s="367"/>
      <c r="B38" s="362"/>
      <c r="C38" s="382"/>
      <c r="D38" s="386"/>
      <c r="E38" s="186" t="e">
        <f>E37*$D$37</f>
        <v>#VALUE!</v>
      </c>
      <c r="F38" s="186" t="e">
        <f>F37*$D$37</f>
        <v>#VALUE!</v>
      </c>
      <c r="G38" s="186" t="e">
        <f>G37*$D$37</f>
        <v>#VALUE!</v>
      </c>
      <c r="H38" s="185"/>
      <c r="I38" s="184"/>
    </row>
    <row r="39" spans="1:9" s="163" customFormat="1" ht="12" customHeight="1" thickBot="1">
      <c r="A39" s="187"/>
      <c r="B39" s="188"/>
      <c r="C39" s="189"/>
      <c r="D39" s="189"/>
      <c r="E39" s="189"/>
      <c r="F39" s="189"/>
      <c r="G39" s="189"/>
      <c r="H39" s="184"/>
      <c r="I39" s="184"/>
    </row>
    <row r="40" spans="1:9" ht="9.75" customHeight="1" thickBot="1">
      <c r="A40" s="365"/>
      <c r="B40" s="359" t="s">
        <v>54</v>
      </c>
      <c r="C40" s="370" t="e">
        <f>SUM(C17:C38)</f>
        <v>#DIV/0!</v>
      </c>
      <c r="D40" s="373" t="e">
        <f>SUM(D17:D38)</f>
        <v>#VALUE!</v>
      </c>
      <c r="E40" s="356" t="e">
        <f>SUMPRODUCT(E18+E20+E22+E24+E26+E28+E30+E32+E34+E36+E38)</f>
        <v>#VALUE!</v>
      </c>
      <c r="F40" s="356" t="e">
        <f>SUMPRODUCT(F18+F20+F22+F24+F26+F28+F30+F32+F34+F36+F38)</f>
        <v>#VALUE!</v>
      </c>
      <c r="G40" s="356" t="e">
        <f>SUMPRODUCT(G18+G20+G22+G24+G26+G28+G30+G32+G34+G36+G38)</f>
        <v>#VALUE!</v>
      </c>
      <c r="H40" s="184"/>
      <c r="I40" s="184"/>
    </row>
    <row r="41" spans="1:9" ht="9.75" customHeight="1" thickBot="1">
      <c r="A41" s="365"/>
      <c r="B41" s="359"/>
      <c r="C41" s="370"/>
      <c r="D41" s="373"/>
      <c r="E41" s="356"/>
      <c r="F41" s="356"/>
      <c r="G41" s="356"/>
      <c r="H41" s="184"/>
      <c r="I41" s="184"/>
    </row>
    <row r="42" spans="1:9" ht="9.75" customHeight="1" thickBot="1">
      <c r="A42" s="365"/>
      <c r="B42" s="359"/>
      <c r="C42" s="370"/>
      <c r="D42" s="373"/>
      <c r="E42" s="356"/>
      <c r="F42" s="356"/>
      <c r="G42" s="356"/>
      <c r="H42" s="184"/>
      <c r="I42" s="184"/>
    </row>
    <row r="43" spans="1:9" ht="13.5" customHeight="1" thickBot="1">
      <c r="A43" s="376"/>
      <c r="B43" s="378" t="s">
        <v>55</v>
      </c>
      <c r="C43" s="374" t="e">
        <f>D43/D40</f>
        <v>#VALUE!</v>
      </c>
      <c r="D43" s="371" t="e">
        <f>SUM(E40:G42)</f>
        <v>#VALUE!</v>
      </c>
      <c r="E43" s="357" t="e">
        <f>A43+E40</f>
        <v>#VALUE!</v>
      </c>
      <c r="F43" s="357" t="e">
        <f>E43+F40</f>
        <v>#VALUE!</v>
      </c>
      <c r="G43" s="357" t="e">
        <f>F43+G40</f>
        <v>#VALUE!</v>
      </c>
      <c r="H43" s="184"/>
      <c r="I43" s="184"/>
    </row>
    <row r="44" spans="1:9" ht="13.5" customHeight="1" thickBot="1">
      <c r="A44" s="376"/>
      <c r="B44" s="378"/>
      <c r="C44" s="374"/>
      <c r="D44" s="371"/>
      <c r="E44" s="357"/>
      <c r="F44" s="357"/>
      <c r="G44" s="357"/>
      <c r="H44" s="184"/>
      <c r="I44" s="184"/>
    </row>
    <row r="45" spans="1:9" ht="13.5" customHeight="1" thickBot="1">
      <c r="A45" s="377"/>
      <c r="B45" s="379"/>
      <c r="C45" s="375"/>
      <c r="D45" s="372"/>
      <c r="E45" s="358"/>
      <c r="F45" s="358"/>
      <c r="G45" s="358"/>
      <c r="H45" s="184"/>
      <c r="I45" s="184"/>
    </row>
    <row r="46" spans="1:7" ht="12.75">
      <c r="A46" s="164"/>
      <c r="B46" s="164"/>
      <c r="C46" s="164"/>
      <c r="D46" s="164"/>
      <c r="G46" s="164"/>
    </row>
    <row r="47" spans="1:7" ht="12.75">
      <c r="A47" s="164"/>
      <c r="B47" s="164"/>
      <c r="C47" s="164"/>
      <c r="D47" s="164"/>
      <c r="G47" s="164"/>
    </row>
    <row r="48" ht="12.75" customHeight="1">
      <c r="D48" s="158"/>
    </row>
    <row r="49" ht="12.75">
      <c r="D49" s="158"/>
    </row>
    <row r="50" ht="12.75">
      <c r="B50" s="165"/>
    </row>
    <row r="51" ht="12.75">
      <c r="B51" s="165"/>
    </row>
    <row r="52" spans="2:7" ht="12.75" customHeight="1">
      <c r="B52" s="50"/>
      <c r="C52" s="114"/>
      <c r="D52" s="114"/>
      <c r="G52" s="114"/>
    </row>
    <row r="53" spans="2:7" ht="15.75">
      <c r="B53" s="52"/>
      <c r="C53" s="53"/>
      <c r="D53" s="53"/>
      <c r="G53" s="53"/>
    </row>
    <row r="54" spans="2:7" ht="12.75" customHeight="1">
      <c r="B54" s="54"/>
      <c r="C54" s="166"/>
      <c r="D54" s="166"/>
      <c r="G54" s="166"/>
    </row>
    <row r="55" spans="2:7" ht="12.75" customHeight="1">
      <c r="B55" s="54"/>
      <c r="C55" s="167"/>
      <c r="D55" s="167"/>
      <c r="G55" s="167"/>
    </row>
    <row r="56" spans="2:7" ht="12.75">
      <c r="B56" s="57"/>
      <c r="C56" s="369"/>
      <c r="D56" s="369"/>
      <c r="G56" s="167"/>
    </row>
  </sheetData>
  <sheetProtection password="E9C9" sheet="1" formatCells="0" formatColumns="0" formatRows="0" selectLockedCells="1"/>
  <mergeCells count="65">
    <mergeCell ref="G14:G15"/>
    <mergeCell ref="D27:D28"/>
    <mergeCell ref="D29:D30"/>
    <mergeCell ref="C29:C30"/>
    <mergeCell ref="D31:D32"/>
    <mergeCell ref="D33:D34"/>
    <mergeCell ref="C31:C32"/>
    <mergeCell ref="C33:C34"/>
    <mergeCell ref="E14:E15"/>
    <mergeCell ref="F14:F15"/>
    <mergeCell ref="D35:D36"/>
    <mergeCell ref="D37:D38"/>
    <mergeCell ref="D17:D18"/>
    <mergeCell ref="D19:D20"/>
    <mergeCell ref="D21:D22"/>
    <mergeCell ref="D23:D24"/>
    <mergeCell ref="D25:D26"/>
    <mergeCell ref="C17:C18"/>
    <mergeCell ref="C19:C20"/>
    <mergeCell ref="C21:C22"/>
    <mergeCell ref="C23:C24"/>
    <mergeCell ref="C25:C26"/>
    <mergeCell ref="C27:C28"/>
    <mergeCell ref="B21:B22"/>
    <mergeCell ref="B23:B24"/>
    <mergeCell ref="B37:B38"/>
    <mergeCell ref="A21:A22"/>
    <mergeCell ref="A23:A24"/>
    <mergeCell ref="C35:C36"/>
    <mergeCell ref="C37:C38"/>
    <mergeCell ref="A25:A26"/>
    <mergeCell ref="A29:A30"/>
    <mergeCell ref="A31:A32"/>
    <mergeCell ref="A33:A34"/>
    <mergeCell ref="A43:A45"/>
    <mergeCell ref="B43:B45"/>
    <mergeCell ref="A35:A36"/>
    <mergeCell ref="A37:A38"/>
    <mergeCell ref="A27:A28"/>
    <mergeCell ref="A14:A15"/>
    <mergeCell ref="B7:D7"/>
    <mergeCell ref="A40:A42"/>
    <mergeCell ref="A17:A18"/>
    <mergeCell ref="A19:A20"/>
    <mergeCell ref="C56:D56"/>
    <mergeCell ref="C40:C42"/>
    <mergeCell ref="D43:D45"/>
    <mergeCell ref="D40:D42"/>
    <mergeCell ref="C43:C45"/>
    <mergeCell ref="B14:B15"/>
    <mergeCell ref="B29:B30"/>
    <mergeCell ref="B31:B32"/>
    <mergeCell ref="B33:B34"/>
    <mergeCell ref="B35:B36"/>
    <mergeCell ref="G40:G42"/>
    <mergeCell ref="B25:B26"/>
    <mergeCell ref="B27:B28"/>
    <mergeCell ref="B17:B18"/>
    <mergeCell ref="B19:B20"/>
    <mergeCell ref="E40:E42"/>
    <mergeCell ref="F40:F42"/>
    <mergeCell ref="E43:E45"/>
    <mergeCell ref="F43:F45"/>
    <mergeCell ref="G43:G45"/>
    <mergeCell ref="B40:B42"/>
  </mergeCells>
  <conditionalFormatting sqref="E33:G33 E35:G35 E37:G37 E29:G29 E31:G31 E19:G19 E21:G21 E23:G23 E25:G25 E27:G27 E17:G17">
    <cfRule type="cellIs" priority="1465" dxfId="1" operator="equal" stopIfTrue="1">
      <formula>0</formula>
    </cfRule>
    <cfRule type="cellIs" priority="1466" dxfId="6" operator="greaterThan" stopIfTrue="1">
      <formula>0.0000001</formula>
    </cfRule>
  </conditionalFormatting>
  <conditionalFormatting sqref="E33:G33 E35:G35 E37:G37 E29:G29 E31:G31 E19:G19 E21:G21 E23:G23 E25:G25 E27:G27 E17:G17">
    <cfRule type="cellIs" priority="1349" dxfId="1" operator="equal" stopIfTrue="1">
      <formula>0</formula>
    </cfRule>
    <cfRule type="cellIs" priority="1350" dxfId="7" operator="greaterThan" stopIfTrue="1">
      <formula>0.0000001</formula>
    </cfRule>
  </conditionalFormatting>
  <conditionalFormatting sqref="E33:G33 E35:G35 E37:G37 E29:G29 E31:G31 E19:G19 E21:G21 E23:G23 E25:G25 E27:G27 E17:G17">
    <cfRule type="cellIs" priority="1345" dxfId="1" operator="equal" stopIfTrue="1">
      <formula>0</formula>
    </cfRule>
    <cfRule type="cellIs" priority="1346" dxfId="8" operator="greaterThan" stopIfTrue="1">
      <formula>0.0000001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Width="7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14.00390625" style="57" customWidth="1"/>
    <col min="2" max="2" width="79.28125" style="117" customWidth="1"/>
    <col min="3" max="4" width="25.8515625" style="112" customWidth="1"/>
    <col min="5" max="5" width="20.00390625" style="118" bestFit="1" customWidth="1"/>
    <col min="6" max="16384" width="9.140625" style="101" customWidth="1"/>
  </cols>
  <sheetData>
    <row r="1" spans="1:5" ht="30.75" customHeight="1">
      <c r="A1" s="51"/>
      <c r="B1" s="34"/>
      <c r="C1" s="34"/>
      <c r="D1" s="34"/>
      <c r="E1" s="34"/>
    </row>
    <row r="2" spans="1:5" ht="12.75">
      <c r="A2" s="51"/>
      <c r="B2" s="37"/>
      <c r="C2" s="37"/>
      <c r="D2" s="37"/>
      <c r="E2" s="37"/>
    </row>
    <row r="3" spans="1:5" ht="9.75" customHeight="1">
      <c r="A3" s="51"/>
      <c r="B3" s="37"/>
      <c r="C3" s="37"/>
      <c r="D3" s="37"/>
      <c r="E3" s="37"/>
    </row>
    <row r="4" spans="1:6" ht="18">
      <c r="A4" s="51"/>
      <c r="B4" s="39"/>
      <c r="C4" s="39"/>
      <c r="D4" s="39"/>
      <c r="E4" s="39"/>
      <c r="F4" s="39"/>
    </row>
    <row r="5" spans="1:5" ht="25.5" customHeight="1" thickBot="1">
      <c r="A5" s="103"/>
      <c r="B5" s="104"/>
      <c r="C5" s="105"/>
      <c r="D5" s="105"/>
      <c r="E5" s="105"/>
    </row>
    <row r="6" spans="1:5" s="106" customFormat="1" ht="16.5" customHeight="1">
      <c r="A6" s="58" t="s">
        <v>0</v>
      </c>
      <c r="B6" s="59" t="str">
        <f>Orçamento!D5</f>
        <v>RECUPERAÇÃO DE IMÓVEIS</v>
      </c>
      <c r="C6" s="60"/>
      <c r="D6" s="60"/>
      <c r="E6" s="119"/>
    </row>
    <row r="7" spans="1:5" s="106" customFormat="1" ht="7.5" customHeight="1">
      <c r="A7" s="120"/>
      <c r="B7" s="71"/>
      <c r="C7" s="121"/>
      <c r="D7" s="121"/>
      <c r="E7" s="122"/>
    </row>
    <row r="8" spans="1:5" s="106" customFormat="1" ht="18" customHeight="1">
      <c r="A8" s="393" t="str">
        <f>Cronograma!A9</f>
        <v>Tipo de Intervenção:  REFORMA / RECUPERAÇÃO</v>
      </c>
      <c r="B8" s="393"/>
      <c r="C8" s="123"/>
      <c r="D8" s="124"/>
      <c r="E8" s="125"/>
    </row>
    <row r="9" spans="1:5" s="106" customFormat="1" ht="7.5" customHeight="1">
      <c r="A9" s="120"/>
      <c r="B9" s="71"/>
      <c r="C9" s="123"/>
      <c r="D9" s="126"/>
      <c r="E9" s="127"/>
    </row>
    <row r="10" spans="1:5" s="106" customFormat="1" ht="18" customHeight="1">
      <c r="A10" s="120" t="s">
        <v>2</v>
      </c>
      <c r="B10" s="128" t="str">
        <f>Orçamento!D9</f>
        <v>Rua Arnaldo Cordeiro das Neves, nº 05 e nº 25, Itapevi - SP</v>
      </c>
      <c r="C10" s="123"/>
      <c r="D10" s="124" t="str">
        <f>Orçamento!F9</f>
        <v>Investimento:</v>
      </c>
      <c r="E10" s="129" t="e">
        <f>Orçamento!H9</f>
        <v>#VALUE!</v>
      </c>
    </row>
    <row r="11" spans="1:5" s="106" customFormat="1" ht="7.5" customHeight="1">
      <c r="A11" s="120"/>
      <c r="B11" s="71"/>
      <c r="C11" s="123"/>
      <c r="D11" s="126"/>
      <c r="E11" s="127"/>
    </row>
    <row r="12" spans="1:5" s="106" customFormat="1" ht="18" customHeight="1">
      <c r="A12" s="120" t="s">
        <v>4</v>
      </c>
      <c r="B12" s="130" t="str">
        <f>Orçamento!D11</f>
        <v>SINAPI - (Fev/22) / CPOS - 185 / FDE - (Jan/22) /SIURB - (Jul/21)</v>
      </c>
      <c r="C12" s="123"/>
      <c r="D12" s="124"/>
      <c r="E12" s="131"/>
    </row>
    <row r="13" spans="1:5" ht="7.5" customHeight="1" thickBot="1">
      <c r="A13" s="132"/>
      <c r="B13" s="133"/>
      <c r="C13" s="133"/>
      <c r="D13" s="133"/>
      <c r="E13" s="134"/>
    </row>
    <row r="14" spans="1:5" ht="18" customHeight="1" thickBot="1">
      <c r="A14" s="391"/>
      <c r="B14" s="391"/>
      <c r="C14" s="391"/>
      <c r="D14" s="391"/>
      <c r="E14" s="391"/>
    </row>
    <row r="15" spans="1:5" s="108" customFormat="1" ht="39.75" customHeight="1" thickBot="1">
      <c r="A15" s="135" t="s">
        <v>6</v>
      </c>
      <c r="B15" s="136" t="s">
        <v>8</v>
      </c>
      <c r="C15" s="137" t="s">
        <v>77</v>
      </c>
      <c r="D15" s="137" t="s">
        <v>78</v>
      </c>
      <c r="E15" s="138" t="s">
        <v>12</v>
      </c>
    </row>
    <row r="16" spans="1:5" s="109" customFormat="1" ht="4.5" customHeight="1">
      <c r="A16" s="139"/>
      <c r="B16" s="140"/>
      <c r="C16" s="141"/>
      <c r="D16" s="141"/>
      <c r="E16" s="142"/>
    </row>
    <row r="17" spans="1:5" s="109" customFormat="1" ht="19.5" customHeight="1">
      <c r="A17" s="143">
        <f>Orçamento!A14</f>
        <v>1</v>
      </c>
      <c r="B17" s="144" t="str">
        <f>Orçamento!D14</f>
        <v>ADMINISTRAÇÃO LOCAL</v>
      </c>
      <c r="C17" s="145">
        <f>VLOOKUP(B17,Orçamento!$D$14:$I$142,2,FALSE)</f>
        <v>0</v>
      </c>
      <c r="D17" s="146" t="e">
        <f>C17*Orçamento!$F$144</f>
        <v>#VALUE!</v>
      </c>
      <c r="E17" s="147" t="e">
        <f>VLOOKUP(B17,Orçamento!$D$14:$I155,6,FALSE)</f>
        <v>#DIV/0!</v>
      </c>
    </row>
    <row r="18" spans="1:5" s="12" customFormat="1" ht="4.5" customHeight="1">
      <c r="A18" s="148"/>
      <c r="B18" s="149"/>
      <c r="C18" s="150"/>
      <c r="D18" s="150"/>
      <c r="E18" s="151"/>
    </row>
    <row r="19" spans="1:5" s="109" customFormat="1" ht="19.5" customHeight="1">
      <c r="A19" s="143">
        <f>Orçamento!A18</f>
        <v>2</v>
      </c>
      <c r="B19" s="144" t="str">
        <f>Orçamento!D18</f>
        <v>SERVIÇOS PRELIMINARES - EDIFICAÇÃO Nº05</v>
      </c>
      <c r="C19" s="145">
        <f>VLOOKUP(B19,Orçamento!$D$14:$I$142,2,FALSE)</f>
        <v>0</v>
      </c>
      <c r="D19" s="146" t="e">
        <f>C19*Orçamento!$F$144</f>
        <v>#VALUE!</v>
      </c>
      <c r="E19" s="147" t="e">
        <f>VLOOKUP(B19,Orçamento!$D$14:$I155,6,FALSE)</f>
        <v>#DIV/0!</v>
      </c>
    </row>
    <row r="20" spans="1:5" s="12" customFormat="1" ht="4.5" customHeight="1">
      <c r="A20" s="148"/>
      <c r="B20" s="149"/>
      <c r="C20" s="150"/>
      <c r="D20" s="150"/>
      <c r="E20" s="151"/>
    </row>
    <row r="21" spans="1:5" s="109" customFormat="1" ht="19.5" customHeight="1">
      <c r="A21" s="143">
        <f>Orçamento!A32</f>
        <v>3</v>
      </c>
      <c r="B21" s="144" t="str">
        <f>Orçamento!D32</f>
        <v>RECOMPOSIÇÃO DO ATERRO EM SOLO COMPACTADO E INJEÇÃO DE NATA DE CONCRETO -- EDIFICAÇÃO Nº05</v>
      </c>
      <c r="C21" s="145">
        <f>VLOOKUP(B21,Orçamento!$D$14:$I$142,2,FALSE)</f>
        <v>0</v>
      </c>
      <c r="D21" s="146" t="e">
        <f>C21*Orçamento!$F$144</f>
        <v>#VALUE!</v>
      </c>
      <c r="E21" s="147" t="e">
        <f>VLOOKUP(B21,Orçamento!$D$14:$I155,6,FALSE)</f>
        <v>#DIV/0!</v>
      </c>
    </row>
    <row r="22" spans="1:5" s="12" customFormat="1" ht="4.5" customHeight="1">
      <c r="A22" s="148"/>
      <c r="B22" s="149"/>
      <c r="C22" s="150"/>
      <c r="D22" s="150"/>
      <c r="E22" s="151"/>
    </row>
    <row r="23" spans="1:5" s="109" customFormat="1" ht="19.5" customHeight="1">
      <c r="A23" s="143">
        <f>Orçamento!A39</f>
        <v>4</v>
      </c>
      <c r="B23" s="144" t="str">
        <f>Orçamento!D39</f>
        <v>MURO DE FECHAMENTO E DIVISA - EDIFICAÇÃO Nº05</v>
      </c>
      <c r="C23" s="145">
        <f>VLOOKUP(B23,Orçamento!$D$14:$I$142,2,FALSE)</f>
        <v>0</v>
      </c>
      <c r="D23" s="146" t="e">
        <f>C23*Orçamento!$F$144</f>
        <v>#VALUE!</v>
      </c>
      <c r="E23" s="147" t="e">
        <f>VLOOKUP(B23,Orçamento!$D$14:$I155,6,FALSE)</f>
        <v>#DIV/0!</v>
      </c>
    </row>
    <row r="24" spans="1:5" s="12" customFormat="1" ht="4.5" customHeight="1">
      <c r="A24" s="148"/>
      <c r="B24" s="149"/>
      <c r="C24" s="150"/>
      <c r="D24" s="150"/>
      <c r="E24" s="151"/>
    </row>
    <row r="25" spans="1:5" s="109" customFormat="1" ht="19.5" customHeight="1">
      <c r="A25" s="143">
        <f>Orçamento!A68</f>
        <v>5</v>
      </c>
      <c r="B25" s="144" t="str">
        <f>Orçamento!D68</f>
        <v>ÁREAS COMUNS E CHURRASQUEIRA - EDIFICAÇÃO Nº05</v>
      </c>
      <c r="C25" s="145">
        <f>VLOOKUP(B25,Orçamento!$D$14:$I$142,2,FALSE)</f>
        <v>0</v>
      </c>
      <c r="D25" s="146" t="e">
        <f>C25*Orçamento!$F$144</f>
        <v>#VALUE!</v>
      </c>
      <c r="E25" s="147" t="e">
        <f>VLOOKUP(B25,Orçamento!$D$14:$I155,6,FALSE)</f>
        <v>#DIV/0!</v>
      </c>
    </row>
    <row r="26" spans="1:5" s="12" customFormat="1" ht="4.5" customHeight="1">
      <c r="A26" s="148"/>
      <c r="B26" s="149"/>
      <c r="C26" s="150"/>
      <c r="D26" s="150"/>
      <c r="E26" s="151"/>
    </row>
    <row r="27" spans="1:5" s="109" customFormat="1" ht="19.5" customHeight="1">
      <c r="A27" s="143">
        <f>Orçamento!A82</f>
        <v>6</v>
      </c>
      <c r="B27" s="144" t="str">
        <f>Orçamento!D82</f>
        <v>RECUPERAÇÃO DAS TRINCAS E FISSURAS - EDIFICAÇÃO Nº05</v>
      </c>
      <c r="C27" s="145">
        <f>VLOOKUP(B27,Orçamento!$D$14:$I$142,2,FALSE)</f>
        <v>0</v>
      </c>
      <c r="D27" s="146" t="e">
        <f>C27*Orçamento!$F$144</f>
        <v>#VALUE!</v>
      </c>
      <c r="E27" s="147" t="e">
        <f>VLOOKUP(B27,Orçamento!$D$14:$I153,6,FALSE)</f>
        <v>#DIV/0!</v>
      </c>
    </row>
    <row r="28" spans="1:5" s="12" customFormat="1" ht="4.5" customHeight="1">
      <c r="A28" s="148"/>
      <c r="B28" s="149"/>
      <c r="C28" s="150"/>
      <c r="D28" s="150"/>
      <c r="E28" s="151"/>
    </row>
    <row r="29" spans="1:5" s="109" customFormat="1" ht="19.5" customHeight="1">
      <c r="A29" s="143">
        <f>Orçamento!A87</f>
        <v>7</v>
      </c>
      <c r="B29" s="144" t="str">
        <f>Orçamento!D87</f>
        <v>INSTALAÇÕES DIVERSAS E ACABAMENTO GERAL - EDIFICAÇÃO Nº05</v>
      </c>
      <c r="C29" s="145">
        <f>VLOOKUP(B29,Orçamento!$D$14:$I$142,2,FALSE)</f>
        <v>0</v>
      </c>
      <c r="D29" s="146" t="e">
        <f>C29*Orçamento!$F$144</f>
        <v>#VALUE!</v>
      </c>
      <c r="E29" s="147" t="e">
        <f>VLOOKUP(B29,Orçamento!$D$14:$I155,6,FALSE)</f>
        <v>#DIV/0!</v>
      </c>
    </row>
    <row r="30" spans="1:5" s="12" customFormat="1" ht="4.5" customHeight="1">
      <c r="A30" s="148"/>
      <c r="B30" s="149"/>
      <c r="C30" s="150"/>
      <c r="D30" s="150"/>
      <c r="E30" s="151"/>
    </row>
    <row r="31" spans="1:5" s="109" customFormat="1" ht="19.5" customHeight="1">
      <c r="A31" s="143">
        <f>Orçamento!A103</f>
        <v>8</v>
      </c>
      <c r="B31" s="144" t="str">
        <f>Orçamento!D103</f>
        <v>SERVIÇOS PRELIMINARES - EDIFICAÇÃO Nº25</v>
      </c>
      <c r="C31" s="145">
        <f>VLOOKUP(B31,Orçamento!$D$14:$I$142,2,FALSE)</f>
        <v>0</v>
      </c>
      <c r="D31" s="146" t="e">
        <f>C31*Orçamento!$F$144</f>
        <v>#VALUE!</v>
      </c>
      <c r="E31" s="147" t="e">
        <f>VLOOKUP(B31,Orçamento!$D$14:$I155,6,FALSE)</f>
        <v>#DIV/0!</v>
      </c>
    </row>
    <row r="32" spans="1:5" s="12" customFormat="1" ht="4.5" customHeight="1">
      <c r="A32" s="148"/>
      <c r="B32" s="149"/>
      <c r="C32" s="150"/>
      <c r="D32" s="150"/>
      <c r="E32" s="151"/>
    </row>
    <row r="33" spans="1:5" s="109" customFormat="1" ht="19.5" customHeight="1">
      <c r="A33" s="143">
        <f>Orçamento!A109</f>
        <v>9</v>
      </c>
      <c r="B33" s="144" t="str">
        <f>Orçamento!D109</f>
        <v>INJEÇÃO DE NATA DE CIMENTO - EDIFICAÇÃO Nº25</v>
      </c>
      <c r="C33" s="145">
        <f>VLOOKUP(B33,Orçamento!$D$14:$I$142,2,FALSE)</f>
        <v>0</v>
      </c>
      <c r="D33" s="146" t="e">
        <f>C33*Orçamento!$F$144</f>
        <v>#VALUE!</v>
      </c>
      <c r="E33" s="147" t="e">
        <f>VLOOKUP(B33,Orçamento!$D$14:$I155,6,FALSE)</f>
        <v>#DIV/0!</v>
      </c>
    </row>
    <row r="34" spans="1:5" s="109" customFormat="1" ht="4.5" customHeight="1">
      <c r="A34" s="148"/>
      <c r="B34" s="149"/>
      <c r="C34" s="150"/>
      <c r="D34" s="150"/>
      <c r="E34" s="151"/>
    </row>
    <row r="35" spans="1:5" s="109" customFormat="1" ht="19.5" customHeight="1">
      <c r="A35" s="143">
        <f>Orçamento!A113</f>
        <v>10</v>
      </c>
      <c r="B35" s="144" t="str">
        <f>Orçamento!D113</f>
        <v>MURO DE FECHAMENTO DE DIVISA - EDIFICAÇÃO Nº25</v>
      </c>
      <c r="C35" s="145">
        <f>VLOOKUP(B35,Orçamento!$D$14:$I$142,2,FALSE)</f>
        <v>0</v>
      </c>
      <c r="D35" s="146" t="e">
        <f>C35*Orçamento!$F$144</f>
        <v>#VALUE!</v>
      </c>
      <c r="E35" s="147" t="e">
        <f>VLOOKUP(B35,Orçamento!$D$14:$I155,6,FALSE)</f>
        <v>#DIV/0!</v>
      </c>
    </row>
    <row r="36" spans="1:5" s="109" customFormat="1" ht="4.5" customHeight="1">
      <c r="A36" s="148"/>
      <c r="B36" s="149"/>
      <c r="C36" s="150"/>
      <c r="D36" s="150"/>
      <c r="E36" s="151"/>
    </row>
    <row r="37" spans="1:5" s="109" customFormat="1" ht="19.5" customHeight="1">
      <c r="A37" s="143">
        <f>Orçamento!A138</f>
        <v>11</v>
      </c>
      <c r="B37" s="144" t="str">
        <f>Orçamento!D138</f>
        <v>RECUPERAÇÃO DAS TRINCAS E FUSSURAS - EDIFICAÇÃO Nº25</v>
      </c>
      <c r="C37" s="145">
        <f>VLOOKUP(B37,Orçamento!$D$14:$I$142,2,FALSE)</f>
        <v>0</v>
      </c>
      <c r="D37" s="146" t="e">
        <f>C37*Orçamento!$F$144</f>
        <v>#VALUE!</v>
      </c>
      <c r="E37" s="147" t="e">
        <f>VLOOKUP(B37,Orçamento!$D$14:$I155,6,FALSE)</f>
        <v>#DIV/0!</v>
      </c>
    </row>
    <row r="38" spans="1:5" s="109" customFormat="1" ht="4.5" customHeight="1">
      <c r="A38" s="148"/>
      <c r="B38" s="149"/>
      <c r="C38" s="150"/>
      <c r="D38" s="150"/>
      <c r="E38" s="151"/>
    </row>
    <row r="39" spans="1:5" ht="27" customHeight="1" thickBot="1">
      <c r="A39" s="392" t="s">
        <v>79</v>
      </c>
      <c r="B39" s="392"/>
      <c r="C39" s="152">
        <f>SUM(C17:C38)</f>
        <v>0</v>
      </c>
      <c r="D39" s="152" t="e">
        <f>SUM(D17:D38)</f>
        <v>#VALUE!</v>
      </c>
      <c r="E39" s="153" t="e">
        <f>SUM(E17:E38)</f>
        <v>#DIV/0!</v>
      </c>
    </row>
    <row r="40" spans="1:5" ht="12.75" customHeight="1">
      <c r="A40" s="50"/>
      <c r="B40" s="50"/>
      <c r="C40" s="110"/>
      <c r="D40" s="110"/>
      <c r="E40" s="111"/>
    </row>
    <row r="41" spans="1:5" ht="12.75" customHeight="1">
      <c r="A41" s="50"/>
      <c r="B41" s="50"/>
      <c r="C41" s="110"/>
      <c r="D41" s="33"/>
      <c r="E41" s="111"/>
    </row>
    <row r="42" spans="1:5" ht="12.75" customHeight="1">
      <c r="A42" s="50"/>
      <c r="B42" s="50"/>
      <c r="D42" s="33"/>
      <c r="E42" s="111"/>
    </row>
    <row r="43" spans="1:5" ht="15" customHeight="1">
      <c r="A43" s="51"/>
      <c r="B43" s="51"/>
      <c r="E43" s="33"/>
    </row>
    <row r="44" spans="1:5" ht="12.75" customHeight="1">
      <c r="A44" s="50"/>
      <c r="B44" s="113"/>
      <c r="C44" s="110"/>
      <c r="D44" s="110"/>
      <c r="E44" s="111"/>
    </row>
    <row r="45" spans="1:5" ht="12.75" customHeight="1">
      <c r="A45" s="50"/>
      <c r="B45" s="50"/>
      <c r="C45" s="110"/>
      <c r="D45" s="110"/>
      <c r="E45" s="111"/>
    </row>
    <row r="46" spans="1:5" ht="12.75" customHeight="1">
      <c r="A46" s="50"/>
      <c r="B46" s="113"/>
      <c r="C46" s="110"/>
      <c r="D46" s="110"/>
      <c r="E46" s="111"/>
    </row>
    <row r="47" spans="1:5" ht="12.75" customHeight="1">
      <c r="A47" s="50"/>
      <c r="B47" s="50"/>
      <c r="C47" s="114"/>
      <c r="D47" s="114"/>
      <c r="E47" s="114"/>
    </row>
    <row r="48" spans="2:5" ht="15" customHeight="1">
      <c r="B48" s="115"/>
      <c r="C48" s="116"/>
      <c r="D48" s="116"/>
      <c r="E48" s="116"/>
    </row>
    <row r="49" spans="2:5" ht="12.75" customHeight="1">
      <c r="B49" s="54"/>
      <c r="C49" s="55"/>
      <c r="D49" s="55"/>
      <c r="E49" s="55"/>
    </row>
    <row r="50" spans="2:5" ht="12.75" customHeight="1">
      <c r="B50" s="54"/>
      <c r="C50" s="55"/>
      <c r="D50" s="55"/>
      <c r="E50" s="55"/>
    </row>
    <row r="51" spans="2:5" ht="12.75" customHeight="1">
      <c r="B51" s="57"/>
      <c r="C51" s="55"/>
      <c r="D51" s="55"/>
      <c r="E51" s="55"/>
    </row>
  </sheetData>
  <sheetProtection password="E9C9" sheet="1" formatCells="0" formatColumns="0" formatRows="0" selectLockedCells="1"/>
  <mergeCells count="3">
    <mergeCell ref="A14:E14"/>
    <mergeCell ref="A39:B39"/>
    <mergeCell ref="A8:B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8.57421875" style="35" customWidth="1"/>
    <col min="2" max="2" width="12.57421875" style="35" customWidth="1"/>
    <col min="3" max="3" width="83.140625" style="35" customWidth="1"/>
    <col min="4" max="4" width="13.8515625" style="35" customWidth="1"/>
    <col min="5" max="5" width="12.57421875" style="35" customWidth="1"/>
    <col min="6" max="6" width="20.7109375" style="35" customWidth="1"/>
    <col min="7" max="7" width="22.57421875" style="35" customWidth="1"/>
    <col min="8" max="8" width="2.140625" style="35" customWidth="1"/>
    <col min="9" max="9" width="47.8515625" style="35" customWidth="1"/>
    <col min="10" max="11" width="9.140625" style="35" customWidth="1"/>
    <col min="12" max="12" width="37.00390625" style="35" customWidth="1"/>
    <col min="13" max="16384" width="9.140625" style="35" customWidth="1"/>
  </cols>
  <sheetData>
    <row r="1" spans="1:7" ht="30">
      <c r="A1" s="33"/>
      <c r="B1" s="34"/>
      <c r="C1" s="34"/>
      <c r="D1" s="34"/>
      <c r="E1" s="34"/>
      <c r="F1" s="34"/>
      <c r="G1" s="34"/>
    </row>
    <row r="2" spans="1:7" ht="12.75">
      <c r="A2" s="33"/>
      <c r="B2" s="36"/>
      <c r="C2" s="36"/>
      <c r="D2" s="36"/>
      <c r="E2" s="36"/>
      <c r="F2" s="36"/>
      <c r="G2" s="36"/>
    </row>
    <row r="3" spans="1:7" ht="12.75">
      <c r="A3" s="33"/>
      <c r="B3" s="37"/>
      <c r="C3" s="37"/>
      <c r="D3" s="37"/>
      <c r="E3" s="38"/>
      <c r="F3" s="37"/>
      <c r="G3" s="38"/>
    </row>
    <row r="4" spans="1:7" ht="18">
      <c r="A4" s="33"/>
      <c r="B4" s="39"/>
      <c r="C4" s="39"/>
      <c r="D4" s="39"/>
      <c r="E4" s="39"/>
      <c r="F4" s="39"/>
      <c r="G4" s="39"/>
    </row>
    <row r="5" spans="1:7" ht="13.5" thickBot="1">
      <c r="A5" s="40"/>
      <c r="B5" s="41"/>
      <c r="C5" s="42"/>
      <c r="D5" s="43"/>
      <c r="E5" s="41"/>
      <c r="F5" s="43"/>
      <c r="G5" s="44"/>
    </row>
    <row r="6" spans="1:7" ht="15.75">
      <c r="A6" s="58" t="s">
        <v>84</v>
      </c>
      <c r="B6" s="59"/>
      <c r="C6" s="59" t="str">
        <f>Resumo!B6</f>
        <v>RECUPERAÇÃO DE IMÓVEIS</v>
      </c>
      <c r="D6" s="59"/>
      <c r="E6" s="59"/>
      <c r="F6" s="60"/>
      <c r="G6" s="61"/>
    </row>
    <row r="7" spans="1:7" ht="3.75" customHeight="1">
      <c r="A7" s="62"/>
      <c r="B7" s="63"/>
      <c r="C7" s="63"/>
      <c r="D7" s="64"/>
      <c r="E7" s="63"/>
      <c r="F7" s="64"/>
      <c r="G7" s="65"/>
    </row>
    <row r="8" spans="1:7" ht="15.75">
      <c r="A8" s="393" t="s">
        <v>1</v>
      </c>
      <c r="B8" s="364"/>
      <c r="C8" s="63" t="s">
        <v>115</v>
      </c>
      <c r="D8" s="63"/>
      <c r="E8" s="63"/>
      <c r="F8" s="66"/>
      <c r="G8" s="67"/>
    </row>
    <row r="9" spans="1:7" ht="3.75" customHeight="1">
      <c r="A9" s="62"/>
      <c r="B9" s="63"/>
      <c r="C9" s="63"/>
      <c r="D9" s="64"/>
      <c r="E9" s="63"/>
      <c r="F9" s="68"/>
      <c r="G9" s="69"/>
    </row>
    <row r="10" spans="1:7" ht="15.75" customHeight="1">
      <c r="A10" s="70" t="s">
        <v>85</v>
      </c>
      <c r="B10" s="63"/>
      <c r="C10" s="364" t="str">
        <f>Resumo!B10</f>
        <v>Rua Arnaldo Cordeiro das Neves, nº 05 e nº 25, Itapevi - SP</v>
      </c>
      <c r="D10" s="364"/>
      <c r="E10" s="71"/>
      <c r="F10" s="72"/>
      <c r="G10" s="73"/>
    </row>
    <row r="11" spans="1:7" ht="3.75" customHeight="1">
      <c r="A11" s="62"/>
      <c r="B11" s="63"/>
      <c r="C11" s="63"/>
      <c r="D11" s="64"/>
      <c r="E11" s="63"/>
      <c r="F11" s="68"/>
      <c r="G11" s="69"/>
    </row>
    <row r="12" spans="1:7" ht="16.5" thickBot="1">
      <c r="A12" s="74" t="s">
        <v>86</v>
      </c>
      <c r="B12" s="75"/>
      <c r="C12" s="76" t="str">
        <f>Resumo!B12</f>
        <v>SINAPI - (Fev/22) / CPOS - 185 / FDE - (Jan/22) /SIURB - (Jul/21)</v>
      </c>
      <c r="D12" s="76"/>
      <c r="E12" s="75"/>
      <c r="F12" s="77"/>
      <c r="G12" s="78"/>
    </row>
    <row r="13" spans="1:7" ht="13.5" thickBot="1">
      <c r="A13" s="79"/>
      <c r="B13" s="79"/>
      <c r="C13" s="79"/>
      <c r="D13" s="79"/>
      <c r="E13" s="79"/>
      <c r="F13" s="79"/>
      <c r="G13" s="79"/>
    </row>
    <row r="14" spans="1:7" ht="12.75">
      <c r="A14" s="80" t="s">
        <v>87</v>
      </c>
      <c r="B14" s="81"/>
      <c r="C14" s="82" t="s">
        <v>208</v>
      </c>
      <c r="D14" s="82"/>
      <c r="E14" s="83" t="s">
        <v>209</v>
      </c>
      <c r="F14" s="84">
        <f>ROUND(SUM(G16:G18),2)</f>
        <v>0</v>
      </c>
      <c r="G14" s="85"/>
    </row>
    <row r="15" spans="1:7" ht="12.75">
      <c r="A15" s="86" t="s">
        <v>56</v>
      </c>
      <c r="B15" s="87"/>
      <c r="C15" s="87"/>
      <c r="D15" s="87" t="s">
        <v>88</v>
      </c>
      <c r="E15" s="87" t="s">
        <v>89</v>
      </c>
      <c r="F15" s="87" t="s">
        <v>90</v>
      </c>
      <c r="G15" s="88" t="s">
        <v>91</v>
      </c>
    </row>
    <row r="16" spans="1:7" ht="12.75">
      <c r="A16" s="89">
        <v>100574</v>
      </c>
      <c r="B16" s="90" t="s">
        <v>92</v>
      </c>
      <c r="C16" s="91" t="s">
        <v>210</v>
      </c>
      <c r="D16" s="92">
        <v>1</v>
      </c>
      <c r="E16" s="93" t="s">
        <v>57</v>
      </c>
      <c r="F16" s="46">
        <v>0</v>
      </c>
      <c r="G16" s="94">
        <f>ROUND(D16*F16,2)</f>
        <v>0</v>
      </c>
    </row>
    <row r="17" spans="1:7" ht="25.5">
      <c r="A17" s="89">
        <v>96385</v>
      </c>
      <c r="B17" s="90" t="s">
        <v>92</v>
      </c>
      <c r="C17" s="91" t="s">
        <v>211</v>
      </c>
      <c r="D17" s="92">
        <v>1</v>
      </c>
      <c r="E17" s="93" t="s">
        <v>57</v>
      </c>
      <c r="F17" s="46">
        <v>0</v>
      </c>
      <c r="G17" s="94">
        <f>ROUND(D17*F17,2)</f>
        <v>0</v>
      </c>
    </row>
    <row r="18" spans="1:7" ht="13.5" thickBot="1">
      <c r="A18" s="95">
        <v>6081</v>
      </c>
      <c r="B18" s="96" t="s">
        <v>92</v>
      </c>
      <c r="C18" s="97" t="s">
        <v>212</v>
      </c>
      <c r="D18" s="98">
        <v>1</v>
      </c>
      <c r="E18" s="99" t="s">
        <v>93</v>
      </c>
      <c r="F18" s="47">
        <v>0</v>
      </c>
      <c r="G18" s="100">
        <f>ROUND(D18*F18,2)</f>
        <v>0</v>
      </c>
    </row>
    <row r="19" spans="1:7" s="38" customFormat="1" ht="12.75">
      <c r="A19" s="48"/>
      <c r="B19" s="48"/>
      <c r="C19" s="48"/>
      <c r="D19" s="48"/>
      <c r="E19" s="48"/>
      <c r="F19" s="48"/>
      <c r="G19" s="48"/>
    </row>
    <row r="20" spans="1:7" s="38" customFormat="1" ht="12.75">
      <c r="A20" s="48"/>
      <c r="B20" s="48"/>
      <c r="C20" s="48"/>
      <c r="D20" s="48"/>
      <c r="E20" s="48"/>
      <c r="F20" s="48"/>
      <c r="G20" s="48"/>
    </row>
    <row r="21" spans="1:7" s="38" customFormat="1" ht="12.75">
      <c r="A21" s="48"/>
      <c r="B21" s="48"/>
      <c r="C21" s="48"/>
      <c r="D21" s="48"/>
      <c r="E21" s="48"/>
      <c r="F21" s="48"/>
      <c r="G21" s="48"/>
    </row>
    <row r="22" spans="1:7" s="38" customFormat="1" ht="12.75">
      <c r="A22" s="48"/>
      <c r="B22" s="48"/>
      <c r="C22" s="48"/>
      <c r="D22" s="48"/>
      <c r="E22" s="48"/>
      <c r="F22" s="48"/>
      <c r="G22" s="48"/>
    </row>
    <row r="23" spans="1:7" s="38" customFormat="1" ht="12.75">
      <c r="A23" s="48"/>
      <c r="B23" s="48"/>
      <c r="C23" s="48"/>
      <c r="D23" s="48"/>
      <c r="E23" s="48"/>
      <c r="F23" s="48"/>
      <c r="G23" s="48"/>
    </row>
    <row r="24" spans="1:7" s="38" customFormat="1" ht="12.75">
      <c r="A24" s="48"/>
      <c r="B24" s="48"/>
      <c r="C24" s="48"/>
      <c r="D24" s="48"/>
      <c r="E24" s="48"/>
      <c r="F24" s="48"/>
      <c r="G24" s="48"/>
    </row>
    <row r="25" ht="12.75">
      <c r="G25" s="49"/>
    </row>
    <row r="28" spans="3:6" ht="12.75">
      <c r="C28" s="50"/>
      <c r="D28" s="51"/>
      <c r="E28" s="51"/>
      <c r="F28" s="51"/>
    </row>
    <row r="29" spans="3:6" ht="15.75">
      <c r="C29" s="52"/>
      <c r="D29" s="53"/>
      <c r="E29" s="53"/>
      <c r="F29" s="53"/>
    </row>
    <row r="30" spans="3:6" ht="16.5" customHeight="1">
      <c r="C30" s="54"/>
      <c r="D30" s="55"/>
      <c r="E30" s="55"/>
      <c r="F30" s="55"/>
    </row>
    <row r="31" spans="3:6" ht="16.5" customHeight="1">
      <c r="C31" s="54"/>
      <c r="D31" s="56"/>
      <c r="E31" s="56"/>
      <c r="F31" s="56"/>
    </row>
    <row r="32" spans="3:6" ht="16.5" customHeight="1">
      <c r="C32" s="57"/>
      <c r="D32" s="56"/>
      <c r="E32" s="56"/>
      <c r="F32" s="56"/>
    </row>
  </sheetData>
  <sheetProtection password="E9C9" sheet="1" formatCells="0" formatColumns="0" formatRows="0" selectLockedCells="1"/>
  <mergeCells count="2">
    <mergeCell ref="A8:B8"/>
    <mergeCell ref="C10:D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2022-04-05T16:23:31Z</cp:lastPrinted>
  <dcterms:created xsi:type="dcterms:W3CDTF">2017-01-12T18:28:45Z</dcterms:created>
  <dcterms:modified xsi:type="dcterms:W3CDTF">2022-04-29T13:53:32Z</dcterms:modified>
  <cp:category/>
  <cp:version/>
  <cp:contentType/>
  <cp:contentStatus/>
</cp:coreProperties>
</file>